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Y240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<sst xmlns="http://schemas.openxmlformats.org/spreadsheetml/2006/main" count="1759" uniqueCount="631">
  <si>
    <t>№ рец</t>
  </si>
  <si>
    <t>прием пищи,</t>
  </si>
  <si>
    <t>наименование блюда</t>
  </si>
  <si>
    <t>масса</t>
  </si>
  <si>
    <t>порции</t>
  </si>
  <si>
    <t>продукты</t>
  </si>
  <si>
    <t>брутто</t>
  </si>
  <si>
    <t>нетто</t>
  </si>
  <si>
    <t>Б</t>
  </si>
  <si>
    <t>Ж</t>
  </si>
  <si>
    <t>У</t>
  </si>
  <si>
    <t>энергетическая</t>
  </si>
  <si>
    <t>ценность (ккал)</t>
  </si>
  <si>
    <t>витамины,мг</t>
  </si>
  <si>
    <t xml:space="preserve">В </t>
  </si>
  <si>
    <t>В</t>
  </si>
  <si>
    <t>С</t>
  </si>
  <si>
    <t>Ca</t>
  </si>
  <si>
    <t>Fe</t>
  </si>
  <si>
    <t>цена за</t>
  </si>
  <si>
    <t>1 кг</t>
  </si>
  <si>
    <t>стоимость</t>
  </si>
  <si>
    <t>единицы</t>
  </si>
  <si>
    <t>блюда</t>
  </si>
  <si>
    <t>минеральные</t>
  </si>
  <si>
    <t>вещества,мг</t>
  </si>
  <si>
    <t>пищевые</t>
  </si>
  <si>
    <t>вещества (г)</t>
  </si>
  <si>
    <t>каша жидкая</t>
  </si>
  <si>
    <t>молочная манная</t>
  </si>
  <si>
    <t>круппа манная</t>
  </si>
  <si>
    <t>молоко</t>
  </si>
  <si>
    <t>вода</t>
  </si>
  <si>
    <t>сахар</t>
  </si>
  <si>
    <t>масло сливочн</t>
  </si>
  <si>
    <t xml:space="preserve">              завтрак</t>
  </si>
  <si>
    <t>чай с сахаром</t>
  </si>
  <si>
    <t>чай</t>
  </si>
  <si>
    <t>капуста белок</t>
  </si>
  <si>
    <t>картофель</t>
  </si>
  <si>
    <t>морковь</t>
  </si>
  <si>
    <t>лук репчат</t>
  </si>
  <si>
    <t>говядина</t>
  </si>
  <si>
    <t>хлеб пшенич</t>
  </si>
  <si>
    <t>сухари</t>
  </si>
  <si>
    <t>масло растит</t>
  </si>
  <si>
    <t>ИТОГО</t>
  </si>
  <si>
    <t>обед</t>
  </si>
  <si>
    <t>Кисель из сухофрукты</t>
  </si>
  <si>
    <t>сухофрукты</t>
  </si>
  <si>
    <t>крахмал</t>
  </si>
  <si>
    <t>лимон. кислота</t>
  </si>
  <si>
    <t>Хлеб пшеничный</t>
  </si>
  <si>
    <t>полдник</t>
  </si>
  <si>
    <t>пирожок с капустой</t>
  </si>
  <si>
    <t>мука пшеничн</t>
  </si>
  <si>
    <t>дрожжи</t>
  </si>
  <si>
    <t>ВСЕГО ЗА ДЕНЬ</t>
  </si>
  <si>
    <t>яйцо варенное</t>
  </si>
  <si>
    <t>1 шт</t>
  </si>
  <si>
    <t>яйцо</t>
  </si>
  <si>
    <t>капуста тушенная</t>
  </si>
  <si>
    <t>капуста</t>
  </si>
  <si>
    <t>лук репчатый</t>
  </si>
  <si>
    <t>томат.паста</t>
  </si>
  <si>
    <t>мука</t>
  </si>
  <si>
    <t>лимон.кислота</t>
  </si>
  <si>
    <t>мука пшеничная</t>
  </si>
  <si>
    <t>масло сливоч</t>
  </si>
  <si>
    <t>масло сливочное</t>
  </si>
  <si>
    <t>хлеб пшеничный</t>
  </si>
  <si>
    <t>запеканка из творога</t>
  </si>
  <si>
    <t>творог</t>
  </si>
  <si>
    <t>ряженка</t>
  </si>
  <si>
    <t>Котлета мясная</t>
  </si>
  <si>
    <t>рассыпчатая с</t>
  </si>
  <si>
    <t>изюмом</t>
  </si>
  <si>
    <t>круппа рисовая</t>
  </si>
  <si>
    <t>изюм</t>
  </si>
  <si>
    <t>каша рисовая</t>
  </si>
  <si>
    <t>2-й завтрак</t>
  </si>
  <si>
    <t>яблоко</t>
  </si>
  <si>
    <t xml:space="preserve">Щи со свежей </t>
  </si>
  <si>
    <t>капустой</t>
  </si>
  <si>
    <t>петрушка</t>
  </si>
  <si>
    <t>капуста белокоч</t>
  </si>
  <si>
    <t>томат. Паста</t>
  </si>
  <si>
    <t>биточки рыбные</t>
  </si>
  <si>
    <t>рыба минтай</t>
  </si>
  <si>
    <t>масло растительн</t>
  </si>
  <si>
    <t xml:space="preserve">компот из </t>
  </si>
  <si>
    <t>изделиями</t>
  </si>
  <si>
    <t>мука пшеничная на подпыл</t>
  </si>
  <si>
    <t>молочная</t>
  </si>
  <si>
    <t>пшеничная</t>
  </si>
  <si>
    <t>крупа пшеничная</t>
  </si>
  <si>
    <t>ОБЕД</t>
  </si>
  <si>
    <t xml:space="preserve">обед </t>
  </si>
  <si>
    <t xml:space="preserve">вода </t>
  </si>
  <si>
    <t>лимон</t>
  </si>
  <si>
    <t>итого</t>
  </si>
  <si>
    <t>Полдник</t>
  </si>
  <si>
    <t>соль</t>
  </si>
  <si>
    <t>Итого</t>
  </si>
  <si>
    <t>чай с молоком</t>
  </si>
  <si>
    <t>бульон</t>
  </si>
  <si>
    <t>сметана прокипяч</t>
  </si>
  <si>
    <t>ИТОГО ЗА ДЕНЬ</t>
  </si>
  <si>
    <t>день ШЕСТОЙ</t>
  </si>
  <si>
    <t>Омлет натуральный</t>
  </si>
  <si>
    <t>икра кабачковая</t>
  </si>
  <si>
    <t>(консервы)</t>
  </si>
  <si>
    <t>Суп картофельный</t>
  </si>
  <si>
    <t>с луком</t>
  </si>
  <si>
    <t>напиток лимонный</t>
  </si>
  <si>
    <t xml:space="preserve"> </t>
  </si>
  <si>
    <t xml:space="preserve"> день первый</t>
  </si>
  <si>
    <t>0.04</t>
  </si>
  <si>
    <t>0.02</t>
  </si>
  <si>
    <t>_</t>
  </si>
  <si>
    <t>35.88</t>
  </si>
  <si>
    <t>0.05</t>
  </si>
  <si>
    <t>0.03</t>
  </si>
  <si>
    <t>0.5</t>
  </si>
  <si>
    <t xml:space="preserve"> 685/</t>
  </si>
  <si>
    <t xml:space="preserve"> часй с сахаром</t>
  </si>
  <si>
    <t xml:space="preserve"> чай</t>
  </si>
  <si>
    <t xml:space="preserve"> вода</t>
  </si>
  <si>
    <t xml:space="preserve"> 0.9</t>
  </si>
  <si>
    <t>0.01</t>
  </si>
  <si>
    <t>0.07</t>
  </si>
  <si>
    <t>33.37</t>
  </si>
  <si>
    <t>36.73</t>
  </si>
  <si>
    <t xml:space="preserve"> 14.4</t>
  </si>
  <si>
    <t xml:space="preserve"> 6.4</t>
  </si>
  <si>
    <t xml:space="preserve"> картофель тушёный </t>
  </si>
  <si>
    <t xml:space="preserve"> картофель</t>
  </si>
  <si>
    <t xml:space="preserve"> 112.8</t>
  </si>
  <si>
    <t>79.6</t>
  </si>
  <si>
    <t>0.17</t>
  </si>
  <si>
    <t>29.16</t>
  </si>
  <si>
    <t>31.74</t>
  </si>
  <si>
    <t>0.06</t>
  </si>
  <si>
    <t>0.13</t>
  </si>
  <si>
    <t>0.18</t>
  </si>
  <si>
    <t>0.63</t>
  </si>
  <si>
    <t>0.11</t>
  </si>
  <si>
    <t xml:space="preserve"> творог</t>
  </si>
  <si>
    <t xml:space="preserve"> манная крупа</t>
  </si>
  <si>
    <t xml:space="preserve"> или мука</t>
  </si>
  <si>
    <t xml:space="preserve"> сметана</t>
  </si>
  <si>
    <t>0.37</t>
  </si>
  <si>
    <t>0.72</t>
  </si>
  <si>
    <t>257.41</t>
  </si>
  <si>
    <t>0.79</t>
  </si>
  <si>
    <t xml:space="preserve"> ряженка</t>
  </si>
  <si>
    <t>0.23</t>
  </si>
  <si>
    <t>0.54</t>
  </si>
  <si>
    <t>223.2</t>
  </si>
  <si>
    <t xml:space="preserve"> 229.3</t>
  </si>
  <si>
    <t xml:space="preserve"> 4.8</t>
  </si>
  <si>
    <t xml:space="preserve"> 3.2</t>
  </si>
  <si>
    <t xml:space="preserve"> 0.18</t>
  </si>
  <si>
    <t>0.16</t>
  </si>
  <si>
    <t>0.12</t>
  </si>
  <si>
    <t>119.58</t>
  </si>
  <si>
    <t>120.6</t>
  </si>
  <si>
    <t>Сыр Российский</t>
  </si>
  <si>
    <t>0.24</t>
  </si>
  <si>
    <t>158.9</t>
  </si>
  <si>
    <t>0.58</t>
  </si>
  <si>
    <t xml:space="preserve"> Напиток кофейный</t>
  </si>
  <si>
    <t xml:space="preserve"> напиток кофейный</t>
  </si>
  <si>
    <t xml:space="preserve"> 7.2</t>
  </si>
  <si>
    <t xml:space="preserve"> 154.8</t>
  </si>
  <si>
    <t>0.45</t>
  </si>
  <si>
    <t>54.45</t>
  </si>
  <si>
    <t>0.1</t>
  </si>
  <si>
    <t xml:space="preserve"> говядина</t>
  </si>
  <si>
    <t xml:space="preserve"> хлеб пшеничный</t>
  </si>
  <si>
    <t xml:space="preserve"> масло сливочное</t>
  </si>
  <si>
    <t>0.08</t>
  </si>
  <si>
    <t>Соус томатный</t>
  </si>
  <si>
    <t>масло растительное</t>
  </si>
  <si>
    <t>томатная паста</t>
  </si>
  <si>
    <t>0.6</t>
  </si>
  <si>
    <t>0.3</t>
  </si>
  <si>
    <t xml:space="preserve"> Пюре картофельное</t>
  </si>
  <si>
    <t xml:space="preserve"> 5.2</t>
  </si>
  <si>
    <t>0.09</t>
  </si>
  <si>
    <t>25.92</t>
  </si>
  <si>
    <t>41.21</t>
  </si>
  <si>
    <t>2.1</t>
  </si>
  <si>
    <t>0.21</t>
  </si>
  <si>
    <t xml:space="preserve"> 2.94</t>
  </si>
  <si>
    <t>2.7</t>
  </si>
  <si>
    <t>16.5</t>
  </si>
  <si>
    <t>1.05</t>
  </si>
  <si>
    <t>2.76</t>
  </si>
  <si>
    <t>1.18</t>
  </si>
  <si>
    <t>1.59</t>
  </si>
  <si>
    <t>6.19</t>
  </si>
  <si>
    <t>5.76</t>
  </si>
  <si>
    <t>1.08</t>
  </si>
  <si>
    <t>1.76</t>
  </si>
  <si>
    <t>1.53</t>
  </si>
  <si>
    <t>2.03</t>
  </si>
  <si>
    <t>15.3</t>
  </si>
  <si>
    <t xml:space="preserve"> молоко</t>
  </si>
  <si>
    <t>0.9</t>
  </si>
  <si>
    <t>0.27</t>
  </si>
  <si>
    <t>0.15</t>
  </si>
  <si>
    <t>1.0</t>
  </si>
  <si>
    <t>129.52</t>
  </si>
  <si>
    <t>0.85</t>
  </si>
  <si>
    <t xml:space="preserve"> Суп картофельный</t>
  </si>
  <si>
    <t>с бобовыми</t>
  </si>
  <si>
    <t xml:space="preserve"> зелень</t>
  </si>
  <si>
    <t>0.62</t>
  </si>
  <si>
    <t>2.5</t>
  </si>
  <si>
    <t>44.3</t>
  </si>
  <si>
    <t>3.12</t>
  </si>
  <si>
    <t xml:space="preserve"> свекла тушеная</t>
  </si>
  <si>
    <t xml:space="preserve"> свекла</t>
  </si>
  <si>
    <t xml:space="preserve"> 142.3</t>
  </si>
  <si>
    <t xml:space="preserve"> 3.4</t>
  </si>
  <si>
    <t xml:space="preserve"> сахар</t>
  </si>
  <si>
    <t xml:space="preserve"> 2.3</t>
  </si>
  <si>
    <t>14.23</t>
  </si>
  <si>
    <t>52.7</t>
  </si>
  <si>
    <t>2.0</t>
  </si>
  <si>
    <t>12.27</t>
  </si>
  <si>
    <t>1.25</t>
  </si>
  <si>
    <t xml:space="preserve"> 736/</t>
  </si>
  <si>
    <t>738/</t>
  </si>
  <si>
    <t xml:space="preserve"> масло растит</t>
  </si>
  <si>
    <t xml:space="preserve"> 0.06</t>
  </si>
  <si>
    <t>19.53</t>
  </si>
  <si>
    <t>28.11</t>
  </si>
  <si>
    <t>1.07</t>
  </si>
  <si>
    <t xml:space="preserve"> день четвёртый</t>
  </si>
  <si>
    <t>0.28</t>
  </si>
  <si>
    <t>1011/</t>
  </si>
  <si>
    <t>60.4</t>
  </si>
  <si>
    <t>Борщ сибирский</t>
  </si>
  <si>
    <t xml:space="preserve"> капуста</t>
  </si>
  <si>
    <t xml:space="preserve"> фасоль</t>
  </si>
  <si>
    <t xml:space="preserve"> морковь</t>
  </si>
  <si>
    <t xml:space="preserve"> лук </t>
  </si>
  <si>
    <t>бульон или вода</t>
  </si>
  <si>
    <t>20.11</t>
  </si>
  <si>
    <t>56.76</t>
  </si>
  <si>
    <t>2.45</t>
  </si>
  <si>
    <t xml:space="preserve">Компот из </t>
  </si>
  <si>
    <t>0</t>
  </si>
  <si>
    <t>Ряженка</t>
  </si>
  <si>
    <t xml:space="preserve"> день пятый</t>
  </si>
  <si>
    <t>123.32</t>
  </si>
  <si>
    <t xml:space="preserve"> 686/</t>
  </si>
  <si>
    <t>7.2</t>
  </si>
  <si>
    <t>2.8</t>
  </si>
  <si>
    <t>3.1</t>
  </si>
  <si>
    <t>Шницель</t>
  </si>
  <si>
    <t xml:space="preserve"> молоко или вода</t>
  </si>
  <si>
    <t xml:space="preserve"> сухари</t>
  </si>
  <si>
    <t xml:space="preserve"> масло растительное</t>
  </si>
  <si>
    <t>19.49</t>
  </si>
  <si>
    <t>1983г</t>
  </si>
  <si>
    <t xml:space="preserve"> 1983г</t>
  </si>
  <si>
    <t>лимонная кислота</t>
  </si>
  <si>
    <t>1.27</t>
  </si>
  <si>
    <t xml:space="preserve"> 4.5</t>
  </si>
  <si>
    <t>4.3</t>
  </si>
  <si>
    <t>3.5</t>
  </si>
  <si>
    <t>20.5</t>
  </si>
  <si>
    <t>Напиток кофейнфй с</t>
  </si>
  <si>
    <t>молоком</t>
  </si>
  <si>
    <t xml:space="preserve"> кофейный напиток</t>
  </si>
  <si>
    <t xml:space="preserve"> Рыба, тущеная в</t>
  </si>
  <si>
    <t>томате с овощами</t>
  </si>
  <si>
    <t xml:space="preserve"> минтай</t>
  </si>
  <si>
    <t xml:space="preserve">  вода</t>
  </si>
  <si>
    <t>томат паста</t>
  </si>
  <si>
    <t>1.6</t>
  </si>
  <si>
    <t>лавровый лист</t>
  </si>
  <si>
    <t>10.87</t>
  </si>
  <si>
    <t>192.6</t>
  </si>
  <si>
    <t>0.38</t>
  </si>
  <si>
    <t>0.92</t>
  </si>
  <si>
    <t>масло сливоч10</t>
  </si>
  <si>
    <t>685/</t>
  </si>
  <si>
    <t>Чай с сахаром</t>
  </si>
  <si>
    <t>Уха с перловой</t>
  </si>
  <si>
    <t>крупой</t>
  </si>
  <si>
    <t>минтай</t>
  </si>
  <si>
    <t>перловая круп</t>
  </si>
  <si>
    <t>10.88</t>
  </si>
  <si>
    <t>12.56</t>
  </si>
  <si>
    <t>хлеб пшеничн</t>
  </si>
  <si>
    <t>мука пшенич</t>
  </si>
  <si>
    <t>2.32</t>
  </si>
  <si>
    <t>3.75</t>
  </si>
  <si>
    <t>1.75</t>
  </si>
  <si>
    <t>лимонная кисл</t>
  </si>
  <si>
    <t>яблоки</t>
  </si>
  <si>
    <t>хлеб пшеничый</t>
  </si>
  <si>
    <t>сметана</t>
  </si>
  <si>
    <t>итого за весь день</t>
  </si>
  <si>
    <t>день восьмой</t>
  </si>
  <si>
    <t>Суп молочный с</t>
  </si>
  <si>
    <t>рисовая крупа</t>
  </si>
  <si>
    <t>124.28</t>
  </si>
  <si>
    <t>0.33</t>
  </si>
  <si>
    <t>1.5</t>
  </si>
  <si>
    <t>Птица отварная</t>
  </si>
  <si>
    <t>цыплята-</t>
  </si>
  <si>
    <t>бройлер</t>
  </si>
  <si>
    <t>88.2</t>
  </si>
  <si>
    <t>12.09</t>
  </si>
  <si>
    <t>1.39</t>
  </si>
  <si>
    <t>0.29</t>
  </si>
  <si>
    <t>3.8</t>
  </si>
  <si>
    <t>0.8</t>
  </si>
  <si>
    <t>день девятый</t>
  </si>
  <si>
    <t>354/</t>
  </si>
  <si>
    <t>Вареники ленивые</t>
  </si>
  <si>
    <t>прокипячёная</t>
  </si>
  <si>
    <t>0.55</t>
  </si>
  <si>
    <t>190.58</t>
  </si>
  <si>
    <t>с макаронными</t>
  </si>
  <si>
    <t>макаронные</t>
  </si>
  <si>
    <t>изделия</t>
  </si>
  <si>
    <t>1.17</t>
  </si>
  <si>
    <t>18.16</t>
  </si>
  <si>
    <t>0.98</t>
  </si>
  <si>
    <t>день десятый</t>
  </si>
  <si>
    <t>333/</t>
  </si>
  <si>
    <t>Макароны с сыром</t>
  </si>
  <si>
    <t>макароны</t>
  </si>
  <si>
    <t>сыр Российский</t>
  </si>
  <si>
    <t>0.32</t>
  </si>
  <si>
    <t>213.41</t>
  </si>
  <si>
    <t xml:space="preserve"> итого</t>
  </si>
  <si>
    <t>0.82</t>
  </si>
  <si>
    <t>0.34</t>
  </si>
  <si>
    <t>1.04</t>
  </si>
  <si>
    <t>0.31</t>
  </si>
  <si>
    <t>2.9</t>
  </si>
  <si>
    <t>1.1</t>
  </si>
  <si>
    <t xml:space="preserve"> обед</t>
  </si>
  <si>
    <t>0.97</t>
  </si>
  <si>
    <t>62.53</t>
  </si>
  <si>
    <t>45.88</t>
  </si>
  <si>
    <t>2.26</t>
  </si>
  <si>
    <t>120.27</t>
  </si>
  <si>
    <t>1,4</t>
  </si>
  <si>
    <t>13,3</t>
  </si>
  <si>
    <t>завтрак</t>
  </si>
  <si>
    <t>7,2</t>
  </si>
  <si>
    <t>1,6</t>
  </si>
  <si>
    <t>2,4</t>
  </si>
  <si>
    <t>4,8</t>
  </si>
  <si>
    <t>сред. Стоим.д/д</t>
  </si>
  <si>
    <t xml:space="preserve"> 1,79</t>
  </si>
  <si>
    <t xml:space="preserve"> 3,28</t>
  </si>
  <si>
    <t xml:space="preserve"> 4,16</t>
  </si>
  <si>
    <t xml:space="preserve"> 5,7</t>
  </si>
  <si>
    <t xml:space="preserve"> 3,24</t>
  </si>
  <si>
    <t>№</t>
  </si>
  <si>
    <t>БЕЛКИ</t>
  </si>
  <si>
    <t>ЖИРЫ</t>
  </si>
  <si>
    <t>УГЛЕВОДЫ</t>
  </si>
  <si>
    <t>ККАЛОРИИ</t>
  </si>
  <si>
    <t xml:space="preserve">всего </t>
  </si>
  <si>
    <t>за 10</t>
  </si>
  <si>
    <t>дней</t>
  </si>
  <si>
    <t>среднее</t>
  </si>
  <si>
    <t>за    1</t>
  </si>
  <si>
    <t>день</t>
  </si>
  <si>
    <t xml:space="preserve">  </t>
  </si>
  <si>
    <t xml:space="preserve"> 5,6</t>
  </si>
  <si>
    <t xml:space="preserve"> 3,27</t>
  </si>
  <si>
    <t>c сахаром</t>
  </si>
  <si>
    <t>с сахаром</t>
  </si>
  <si>
    <t>1</t>
  </si>
  <si>
    <t>3,74</t>
  </si>
  <si>
    <t>11,38</t>
  </si>
  <si>
    <t>1,06</t>
  </si>
  <si>
    <t>12</t>
  </si>
  <si>
    <t>2,2</t>
  </si>
  <si>
    <t>2,26</t>
  </si>
  <si>
    <t>Сок фруктовый</t>
  </si>
  <si>
    <t>сок фруктовый</t>
  </si>
  <si>
    <t>100</t>
  </si>
  <si>
    <t>соус томатный</t>
  </si>
  <si>
    <t>масло раститель</t>
  </si>
  <si>
    <t>13</t>
  </si>
  <si>
    <t xml:space="preserve"> яблоко</t>
  </si>
  <si>
    <t>150/70</t>
  </si>
  <si>
    <t xml:space="preserve">Каша жидкая </t>
  </si>
  <si>
    <t>2,33</t>
  </si>
  <si>
    <t>повидло</t>
  </si>
  <si>
    <t>Плов из птицы</t>
  </si>
  <si>
    <t>птица бройлер</t>
  </si>
  <si>
    <t>Пряники</t>
  </si>
  <si>
    <t>пряники</t>
  </si>
  <si>
    <t>0,42</t>
  </si>
  <si>
    <t>0,9</t>
  </si>
  <si>
    <t>0,98</t>
  </si>
  <si>
    <t>Суп из овощей</t>
  </si>
  <si>
    <t>горошек зелёный</t>
  </si>
  <si>
    <t>16</t>
  </si>
  <si>
    <t>хлеб ржаной</t>
  </si>
  <si>
    <t>1,16</t>
  </si>
  <si>
    <t>9,2</t>
  </si>
  <si>
    <t>9.2</t>
  </si>
  <si>
    <t>0.012</t>
  </si>
  <si>
    <t xml:space="preserve">   </t>
  </si>
  <si>
    <t>вода или бульон</t>
  </si>
  <si>
    <t xml:space="preserve"> -  р. </t>
  </si>
  <si>
    <t xml:space="preserve"> Фрикадельки из</t>
  </si>
  <si>
    <t xml:space="preserve">говядина тушеные </t>
  </si>
  <si>
    <t>в соусе</t>
  </si>
  <si>
    <t>2,1</t>
  </si>
  <si>
    <t>0,03</t>
  </si>
  <si>
    <t>0,8</t>
  </si>
  <si>
    <t>2,52</t>
  </si>
  <si>
    <t>25,92</t>
  </si>
  <si>
    <t>1,18</t>
  </si>
  <si>
    <t>6,19</t>
  </si>
  <si>
    <t>1,59</t>
  </si>
  <si>
    <t>0.4</t>
  </si>
  <si>
    <t>Бутерброд с</t>
  </si>
  <si>
    <t>маслом сливочным</t>
  </si>
  <si>
    <t>Бутерброд с  сыром</t>
  </si>
  <si>
    <t>российским</t>
  </si>
  <si>
    <t>Бутерброд с сыром</t>
  </si>
  <si>
    <t>сыр российский</t>
  </si>
  <si>
    <t>1.16</t>
  </si>
  <si>
    <t>0.024</t>
  </si>
  <si>
    <t>тефтели(2-й вариант)</t>
  </si>
  <si>
    <t>Рисовая крупа</t>
  </si>
  <si>
    <t>2,06</t>
  </si>
  <si>
    <t xml:space="preserve">бутерброд с </t>
  </si>
  <si>
    <t>148/549</t>
  </si>
  <si>
    <t xml:space="preserve"> Суп- лапша </t>
  </si>
  <si>
    <t>домашняя</t>
  </si>
  <si>
    <t>18,7</t>
  </si>
  <si>
    <t>Бульон или вода</t>
  </si>
  <si>
    <t>3</t>
  </si>
  <si>
    <t>пшённая</t>
  </si>
  <si>
    <t>пшено</t>
  </si>
  <si>
    <t>7,08</t>
  </si>
  <si>
    <t>12,51</t>
  </si>
  <si>
    <t>0.36</t>
  </si>
  <si>
    <t>7,0</t>
  </si>
  <si>
    <t>0,71</t>
  </si>
  <si>
    <t>11,46</t>
  </si>
  <si>
    <t>7,19</t>
  </si>
  <si>
    <t>16,19</t>
  </si>
  <si>
    <t>26,42</t>
  </si>
  <si>
    <t>8,26</t>
  </si>
  <si>
    <t>молоко кипячёное</t>
  </si>
  <si>
    <t>Бутерброд с маслом</t>
  </si>
  <si>
    <t>сливочным</t>
  </si>
  <si>
    <t>0,54</t>
  </si>
  <si>
    <t xml:space="preserve">Суп картофельный </t>
  </si>
  <si>
    <t>8,6</t>
  </si>
  <si>
    <t>1,55</t>
  </si>
  <si>
    <t>1,36</t>
  </si>
  <si>
    <t>масол сливочное</t>
  </si>
  <si>
    <t>капуста тушеная</t>
  </si>
  <si>
    <t>90,45</t>
  </si>
  <si>
    <t>масло сливачное</t>
  </si>
  <si>
    <t>Бутерброб с маслом</t>
  </si>
  <si>
    <t>10,09</t>
  </si>
  <si>
    <t>1,28</t>
  </si>
  <si>
    <t>3,44</t>
  </si>
  <si>
    <t>10,32</t>
  </si>
  <si>
    <t>17,27</t>
  </si>
  <si>
    <t>1,88</t>
  </si>
  <si>
    <t>7,61</t>
  </si>
  <si>
    <t>12,94</t>
  </si>
  <si>
    <t>51,42</t>
  </si>
  <si>
    <t>7,81</t>
  </si>
  <si>
    <t>13,58</t>
  </si>
  <si>
    <t>76,59</t>
  </si>
  <si>
    <t>7,18</t>
  </si>
  <si>
    <t>11,27</t>
  </si>
  <si>
    <t>7,82</t>
  </si>
  <si>
    <t>10,68</t>
  </si>
  <si>
    <t>0,79</t>
  </si>
  <si>
    <t>20,1</t>
  </si>
  <si>
    <t>0,59</t>
  </si>
  <si>
    <t>печенье</t>
  </si>
  <si>
    <t>горох</t>
  </si>
  <si>
    <t>1,2</t>
  </si>
  <si>
    <t>каша вязкая</t>
  </si>
  <si>
    <t>запеканка</t>
  </si>
  <si>
    <t>рисовая с</t>
  </si>
  <si>
    <t>творогом</t>
  </si>
  <si>
    <t>рагу из птицы</t>
  </si>
  <si>
    <t>цыплёнок-бройлер</t>
  </si>
  <si>
    <t>петрушка(корень)</t>
  </si>
  <si>
    <t>9,6</t>
  </si>
  <si>
    <t>кефир</t>
  </si>
  <si>
    <t>0,23</t>
  </si>
  <si>
    <t>0,18</t>
  </si>
  <si>
    <t>0,1р.</t>
  </si>
  <si>
    <t>6,5р.</t>
  </si>
  <si>
    <t>2.2</t>
  </si>
  <si>
    <t>3.2</t>
  </si>
  <si>
    <t>25.8</t>
  </si>
  <si>
    <t>5.06</t>
  </si>
  <si>
    <t>5.29</t>
  </si>
  <si>
    <t>0.48</t>
  </si>
  <si>
    <t>вареники</t>
  </si>
  <si>
    <t>ленивые</t>
  </si>
  <si>
    <t>яйца</t>
  </si>
  <si>
    <t>день третий</t>
  </si>
  <si>
    <t>фрукт свежий</t>
  </si>
  <si>
    <t xml:space="preserve">овощи свежие </t>
  </si>
  <si>
    <t>овощи свежие или</t>
  </si>
  <si>
    <t>солёные</t>
  </si>
  <si>
    <t>или солёные</t>
  </si>
  <si>
    <t>день второй</t>
  </si>
  <si>
    <t>фрукты свежие</t>
  </si>
  <si>
    <t>овощи свежие</t>
  </si>
  <si>
    <t>кондитерское</t>
  </si>
  <si>
    <t>изделие</t>
  </si>
  <si>
    <t>свежих плодов</t>
  </si>
  <si>
    <t>(яблоко)</t>
  </si>
  <si>
    <t>0,85</t>
  </si>
  <si>
    <t>каша гречневая</t>
  </si>
  <si>
    <t>рассыпчатая</t>
  </si>
  <si>
    <t>6,2</t>
  </si>
  <si>
    <t>гречка</t>
  </si>
  <si>
    <t>напиток</t>
  </si>
  <si>
    <t>лимонный</t>
  </si>
  <si>
    <t>фрукр свежий</t>
  </si>
  <si>
    <t>0,3</t>
  </si>
  <si>
    <t>10,6</t>
  </si>
  <si>
    <t>2</t>
  </si>
  <si>
    <t>0,2</t>
  </si>
  <si>
    <t>суп картофельный</t>
  </si>
  <si>
    <t>скрупой(пшено)</t>
  </si>
  <si>
    <t>крупа пшено</t>
  </si>
  <si>
    <t>2,5</t>
  </si>
  <si>
    <t>18,3</t>
  </si>
  <si>
    <t>16,5</t>
  </si>
  <si>
    <t>1,05</t>
  </si>
  <si>
    <t>0,48</t>
  </si>
  <si>
    <t>0,06</t>
  </si>
  <si>
    <t>1,5</t>
  </si>
  <si>
    <t>6</t>
  </si>
  <si>
    <t>кисель из</t>
  </si>
  <si>
    <t>лим.кисл.</t>
  </si>
  <si>
    <t>рагу из овощей</t>
  </si>
  <si>
    <t>512/332</t>
  </si>
  <si>
    <t xml:space="preserve">макаронные </t>
  </si>
  <si>
    <t>изделия отварные</t>
  </si>
  <si>
    <t>масло сивочное</t>
  </si>
  <si>
    <t>23,5</t>
  </si>
  <si>
    <t>7,24</t>
  </si>
  <si>
    <t>сок фуктовый</t>
  </si>
  <si>
    <t>ли солёные</t>
  </si>
  <si>
    <t>компот из</t>
  </si>
  <si>
    <t>12,75</t>
  </si>
  <si>
    <t>блины с</t>
  </si>
  <si>
    <t>повидлом</t>
  </si>
  <si>
    <t>3,7</t>
  </si>
  <si>
    <t>1,8</t>
  </si>
  <si>
    <t>7</t>
  </si>
  <si>
    <t>698</t>
  </si>
  <si>
    <t>180</t>
  </si>
  <si>
    <t>день седьмой</t>
  </si>
  <si>
    <t>0,27</t>
  </si>
  <si>
    <t>0,09</t>
  </si>
  <si>
    <t>овощи свежае</t>
  </si>
  <si>
    <t>35,99</t>
  </si>
  <si>
    <t>1,29</t>
  </si>
  <si>
    <t>томатная пас</t>
  </si>
  <si>
    <t>0,21</t>
  </si>
  <si>
    <t>компот из свежих</t>
  </si>
  <si>
    <t>плодов(яблоко)</t>
  </si>
  <si>
    <t>свекла тушеная</t>
  </si>
  <si>
    <t>со сметаной</t>
  </si>
  <si>
    <t>свекла</t>
  </si>
  <si>
    <t>84,24</t>
  </si>
  <si>
    <t>какао с молоком</t>
  </si>
  <si>
    <t>какао порошок</t>
  </si>
  <si>
    <t>борщ с капустой и</t>
  </si>
  <si>
    <t>картофелем со</t>
  </si>
  <si>
    <t>сметаной</t>
  </si>
  <si>
    <t>прокипяченной</t>
  </si>
  <si>
    <t>лимон кислота</t>
  </si>
  <si>
    <t>21,62</t>
  </si>
  <si>
    <t>1,31</t>
  </si>
  <si>
    <t>перловая</t>
  </si>
  <si>
    <t>перловая кр.</t>
  </si>
  <si>
    <t>15,3</t>
  </si>
  <si>
    <t>2,03</t>
  </si>
  <si>
    <t>или соленые</t>
  </si>
  <si>
    <t>булочка</t>
  </si>
  <si>
    <t>йодированная</t>
  </si>
  <si>
    <t>0,07</t>
  </si>
  <si>
    <t>1,07</t>
  </si>
  <si>
    <t xml:space="preserve">молоко </t>
  </si>
  <si>
    <t>кипячёное</t>
  </si>
  <si>
    <t>30,42</t>
  </si>
  <si>
    <t>29,12</t>
  </si>
  <si>
    <t>4,25</t>
  </si>
  <si>
    <t>3,47</t>
  </si>
  <si>
    <t>15,11</t>
  </si>
  <si>
    <t>6,6</t>
  </si>
  <si>
    <t>25,64</t>
  </si>
  <si>
    <t>113,56</t>
  </si>
  <si>
    <t>38,86</t>
  </si>
  <si>
    <t>35,94</t>
  </si>
  <si>
    <t>8,05</t>
  </si>
  <si>
    <t>0,78</t>
  </si>
  <si>
    <t>6,93</t>
  </si>
  <si>
    <t>5,6</t>
  </si>
  <si>
    <t>1,44</t>
  </si>
  <si>
    <t>20,05</t>
  </si>
  <si>
    <t>18,94</t>
  </si>
  <si>
    <t>49,34</t>
  </si>
  <si>
    <t>7,42</t>
  </si>
  <si>
    <t>3,57</t>
  </si>
  <si>
    <t>3,92</t>
  </si>
  <si>
    <t>37,86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</si>
</sst>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0_р_."/>
    <numFmt numFmtId="167" formatCode="#,##0.00&quot;р.&quot;;[Red]#,##0.00&quot;р.&quot;"/>
    <numFmt numFmtId="168" formatCode="[$-FC19]d\ mmmm\ yyyy\ &quot;г.&quot;"/>
    <numFmt numFmtId="169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44" fontId="3" fillId="0" borderId="0" xfId="42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4" fontId="3" fillId="0" borderId="0" xfId="0" applyNumberFormat="1" applyFont="1" applyBorder="1" applyAlignment="1">
      <alignment/>
    </xf>
    <xf numFmtId="44" fontId="3" fillId="0" borderId="0" xfId="42" applyFont="1" applyFill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/>
    </xf>
    <xf numFmtId="44" fontId="3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4" fontId="5" fillId="0" borderId="10" xfId="42" applyFont="1" applyBorder="1" applyAlignment="1">
      <alignment horizontal="center"/>
    </xf>
    <xf numFmtId="44" fontId="5" fillId="0" borderId="18" xfId="42" applyFont="1" applyBorder="1" applyAlignment="1">
      <alignment horizontal="center"/>
    </xf>
    <xf numFmtId="44" fontId="5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7" fontId="5" fillId="0" borderId="10" xfId="42" applyNumberFormat="1" applyFont="1" applyBorder="1" applyAlignment="1">
      <alignment horizontal="center"/>
    </xf>
    <xf numFmtId="44" fontId="8" fillId="0" borderId="13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4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8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44" fontId="8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10" xfId="42" applyNumberFormat="1" applyFont="1" applyBorder="1" applyAlignment="1">
      <alignment/>
    </xf>
    <xf numFmtId="44" fontId="5" fillId="0" borderId="16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4" fontId="5" fillId="0" borderId="10" xfId="42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4" fontId="8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44" fontId="8" fillId="0" borderId="18" xfId="42" applyFont="1" applyBorder="1" applyAlignment="1">
      <alignment horizontal="center"/>
    </xf>
    <xf numFmtId="44" fontId="8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/>
    </xf>
    <xf numFmtId="44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8" fontId="5" fillId="0" borderId="14" xfId="0" applyNumberFormat="1" applyFont="1" applyBorder="1" applyAlignment="1">
      <alignment/>
    </xf>
    <xf numFmtId="8" fontId="8" fillId="0" borderId="18" xfId="42" applyNumberFormat="1" applyFont="1" applyBorder="1" applyAlignment="1">
      <alignment horizontal="center"/>
    </xf>
    <xf numFmtId="8" fontId="8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4" fontId="5" fillId="0" borderId="10" xfId="42" applyFont="1" applyFill="1" applyBorder="1" applyAlignment="1">
      <alignment/>
    </xf>
    <xf numFmtId="167" fontId="5" fillId="0" borderId="10" xfId="0" applyNumberFormat="1" applyFont="1" applyBorder="1" applyAlignment="1">
      <alignment/>
    </xf>
    <xf numFmtId="167" fontId="5" fillId="0" borderId="18" xfId="42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4" fontId="8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44" fontId="8" fillId="0" borderId="10" xfId="42" applyFont="1" applyBorder="1" applyAlignment="1">
      <alignment/>
    </xf>
    <xf numFmtId="0" fontId="5" fillId="0" borderId="11" xfId="0" applyFont="1" applyFill="1" applyBorder="1" applyAlignment="1">
      <alignment horizontal="center"/>
    </xf>
    <xf numFmtId="44" fontId="8" fillId="0" borderId="16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4" fontId="8" fillId="0" borderId="14" xfId="42" applyFont="1" applyBorder="1" applyAlignment="1">
      <alignment/>
    </xf>
    <xf numFmtId="0" fontId="9" fillId="0" borderId="19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3" fontId="5" fillId="0" borderId="10" xfId="42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3" fontId="5" fillId="0" borderId="18" xfId="42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39" fontId="5" fillId="0" borderId="10" xfId="0" applyNumberFormat="1" applyFont="1" applyBorder="1" applyAlignment="1">
      <alignment horizontal="center"/>
    </xf>
    <xf numFmtId="8" fontId="8" fillId="0" borderId="10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44" fontId="8" fillId="0" borderId="10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8" fillId="0" borderId="19" xfId="0" applyNumberFormat="1" applyFont="1" applyBorder="1" applyAlignment="1">
      <alignment/>
    </xf>
    <xf numFmtId="44" fontId="8" fillId="0" borderId="24" xfId="0" applyNumberFormat="1" applyFont="1" applyBorder="1" applyAlignment="1">
      <alignment/>
    </xf>
    <xf numFmtId="8" fontId="5" fillId="0" borderId="10" xfId="0" applyNumberFormat="1" applyFont="1" applyBorder="1" applyAlignment="1">
      <alignment/>
    </xf>
    <xf numFmtId="8" fontId="5" fillId="0" borderId="10" xfId="0" applyNumberFormat="1" applyFont="1" applyBorder="1" applyAlignment="1">
      <alignment horizontal="center"/>
    </xf>
    <xf numFmtId="8" fontId="8" fillId="0" borderId="24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44" fontId="5" fillId="0" borderId="10" xfId="42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44" fontId="5" fillId="0" borderId="18" xfId="42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8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4" fontId="5" fillId="0" borderId="0" xfId="42" applyFont="1" applyBorder="1" applyAlignment="1">
      <alignment/>
    </xf>
    <xf numFmtId="44" fontId="5" fillId="0" borderId="16" xfId="0" applyNumberFormat="1" applyFont="1" applyFill="1" applyBorder="1" applyAlignment="1">
      <alignment horizontal="center"/>
    </xf>
    <xf numFmtId="4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4" fontId="5" fillId="0" borderId="14" xfId="0" applyNumberFormat="1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horizontal="center"/>
    </xf>
    <xf numFmtId="8" fontId="5" fillId="0" borderId="10" xfId="42" applyNumberFormat="1" applyFont="1" applyBorder="1" applyAlignment="1">
      <alignment/>
    </xf>
    <xf numFmtId="8" fontId="5" fillId="0" borderId="18" xfId="0" applyNumberFormat="1" applyFont="1" applyFill="1" applyBorder="1" applyAlignment="1">
      <alignment horizontal="center"/>
    </xf>
    <xf numFmtId="8" fontId="8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4" fontId="5" fillId="0" borderId="18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/>
    </xf>
    <xf numFmtId="44" fontId="5" fillId="0" borderId="10" xfId="42" applyNumberFormat="1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44" fontId="8" fillId="0" borderId="11" xfId="42" applyFont="1" applyBorder="1" applyAlignment="1">
      <alignment/>
    </xf>
    <xf numFmtId="44" fontId="5" fillId="0" borderId="11" xfId="42" applyFont="1" applyBorder="1" applyAlignment="1">
      <alignment/>
    </xf>
    <xf numFmtId="44" fontId="5" fillId="0" borderId="10" xfId="42" applyFont="1" applyBorder="1" applyAlignment="1">
      <alignment horizontal="right"/>
    </xf>
    <xf numFmtId="0" fontId="5" fillId="0" borderId="10" xfId="42" applyNumberFormat="1" applyFont="1" applyBorder="1" applyAlignment="1">
      <alignment horizontal="right"/>
    </xf>
    <xf numFmtId="44" fontId="8" fillId="0" borderId="10" xfId="42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4" fontId="5" fillId="0" borderId="18" xfId="42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7" fontId="5" fillId="0" borderId="10" xfId="42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8" fontId="5" fillId="0" borderId="19" xfId="0" applyNumberFormat="1" applyFont="1" applyBorder="1" applyAlignment="1">
      <alignment/>
    </xf>
    <xf numFmtId="8" fontId="5" fillId="0" borderId="18" xfId="42" applyNumberFormat="1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6" xfId="0" applyFont="1" applyFill="1" applyBorder="1" applyAlignment="1">
      <alignment horizontal="right"/>
    </xf>
    <xf numFmtId="164" fontId="5" fillId="0" borderId="10" xfId="42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8" xfId="42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/>
    </xf>
    <xf numFmtId="164" fontId="5" fillId="0" borderId="13" xfId="42" applyNumberFormat="1" applyFont="1" applyFill="1" applyBorder="1" applyAlignment="1">
      <alignment/>
    </xf>
    <xf numFmtId="8" fontId="8" fillId="0" borderId="16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64" fontId="8" fillId="0" borderId="10" xfId="42" applyNumberFormat="1" applyFont="1" applyFill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5" fillId="0" borderId="12" xfId="0" applyNumberFormat="1" applyFont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49" fontId="8" fillId="0" borderId="11" xfId="0" applyNumberFormat="1" applyFont="1" applyBorder="1" applyAlignment="1">
      <alignment/>
    </xf>
    <xf numFmtId="44" fontId="5" fillId="0" borderId="20" xfId="42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8" fontId="5" fillId="0" borderId="10" xfId="42" applyNumberFormat="1" applyFont="1" applyFill="1" applyBorder="1" applyAlignment="1">
      <alignment/>
    </xf>
    <xf numFmtId="166" fontId="5" fillId="0" borderId="10" xfId="42" applyNumberFormat="1" applyFont="1" applyFill="1" applyBorder="1" applyAlignment="1">
      <alignment horizontal="right"/>
    </xf>
    <xf numFmtId="39" fontId="5" fillId="0" borderId="10" xfId="42" applyNumberFormat="1" applyFont="1" applyFill="1" applyBorder="1" applyAlignment="1">
      <alignment/>
    </xf>
    <xf numFmtId="166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8" fontId="5" fillId="0" borderId="18" xfId="42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8" fillId="0" borderId="15" xfId="0" applyNumberFormat="1" applyFont="1" applyBorder="1" applyAlignment="1">
      <alignment/>
    </xf>
    <xf numFmtId="0" fontId="5" fillId="0" borderId="18" xfId="42" applyNumberFormat="1" applyFont="1" applyFill="1" applyBorder="1" applyAlignment="1">
      <alignment/>
    </xf>
    <xf numFmtId="7" fontId="8" fillId="0" borderId="10" xfId="0" applyNumberFormat="1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7" fontId="5" fillId="0" borderId="13" xfId="42" applyNumberFormat="1" applyFont="1" applyBorder="1" applyAlignment="1">
      <alignment/>
    </xf>
    <xf numFmtId="44" fontId="5" fillId="0" borderId="13" xfId="42" applyFont="1" applyBorder="1" applyAlignment="1">
      <alignment horizontal="center"/>
    </xf>
    <xf numFmtId="44" fontId="5" fillId="0" borderId="13" xfId="0" applyNumberFormat="1" applyFont="1" applyBorder="1" applyAlignment="1">
      <alignment/>
    </xf>
    <xf numFmtId="44" fontId="5" fillId="0" borderId="14" xfId="42" applyFont="1" applyBorder="1" applyAlignment="1">
      <alignment horizontal="center"/>
    </xf>
    <xf numFmtId="0" fontId="8" fillId="0" borderId="18" xfId="0" applyFont="1" applyFill="1" applyBorder="1" applyAlignment="1">
      <alignment/>
    </xf>
    <xf numFmtId="44" fontId="8" fillId="0" borderId="19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4" fontId="5" fillId="0" borderId="15" xfId="0" applyNumberFormat="1" applyFont="1" applyBorder="1" applyAlignment="1">
      <alignment/>
    </xf>
    <xf numFmtId="44" fontId="5" fillId="0" borderId="15" xfId="42" applyFont="1" applyBorder="1" applyAlignment="1">
      <alignment/>
    </xf>
    <xf numFmtId="164" fontId="5" fillId="0" borderId="14" xfId="0" applyNumberFormat="1" applyFont="1" applyBorder="1" applyAlignment="1">
      <alignment/>
    </xf>
    <xf numFmtId="44" fontId="5" fillId="0" borderId="23" xfId="42" applyFont="1" applyBorder="1" applyAlignment="1">
      <alignment/>
    </xf>
    <xf numFmtId="44" fontId="5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4" fontId="5" fillId="0" borderId="0" xfId="42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44" fontId="5" fillId="0" borderId="19" xfId="42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8" fontId="5" fillId="0" borderId="11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7" fontId="5" fillId="0" borderId="10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39" fontId="8" fillId="0" borderId="10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/>
    </xf>
    <xf numFmtId="8" fontId="8" fillId="0" borderId="11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/>
    </xf>
    <xf numFmtId="44" fontId="5" fillId="0" borderId="13" xfId="42" applyFont="1" applyFill="1" applyBorder="1" applyAlignment="1">
      <alignment/>
    </xf>
    <xf numFmtId="164" fontId="8" fillId="0" borderId="10" xfId="42" applyNumberFormat="1" applyFont="1" applyBorder="1" applyAlignment="1">
      <alignment/>
    </xf>
    <xf numFmtId="0" fontId="5" fillId="0" borderId="11" xfId="0" applyFont="1" applyFill="1" applyBorder="1" applyAlignment="1">
      <alignment horizontal="right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44" fontId="5" fillId="0" borderId="16" xfId="42" applyFont="1" applyBorder="1" applyAlignment="1">
      <alignment horizontal="center"/>
    </xf>
    <xf numFmtId="8" fontId="5" fillId="0" borderId="16" xfId="0" applyNumberFormat="1" applyFont="1" applyBorder="1" applyAlignment="1">
      <alignment/>
    </xf>
    <xf numFmtId="44" fontId="5" fillId="0" borderId="14" xfId="0" applyNumberFormat="1" applyFont="1" applyBorder="1" applyAlignment="1">
      <alignment horizontal="center"/>
    </xf>
    <xf numFmtId="44" fontId="5" fillId="0" borderId="16" xfId="42" applyFont="1" applyBorder="1" applyAlignment="1">
      <alignment/>
    </xf>
    <xf numFmtId="44" fontId="5" fillId="0" borderId="14" xfId="42" applyFont="1" applyBorder="1" applyAlignment="1">
      <alignment/>
    </xf>
    <xf numFmtId="8" fontId="5" fillId="0" borderId="10" xfId="42" applyNumberFormat="1" applyFont="1" applyBorder="1" applyAlignment="1">
      <alignment horizontal="center"/>
    </xf>
    <xf numFmtId="8" fontId="8" fillId="0" borderId="10" xfId="42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/>
    </xf>
    <xf numFmtId="44" fontId="8" fillId="0" borderId="21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5" fillId="0" borderId="14" xfId="42" applyNumberFormat="1" applyFont="1" applyFill="1" applyBorder="1" applyAlignment="1">
      <alignment/>
    </xf>
    <xf numFmtId="166" fontId="5" fillId="0" borderId="10" xfId="0" applyNumberFormat="1" applyFont="1" applyBorder="1" applyAlignment="1">
      <alignment horizontal="right"/>
    </xf>
    <xf numFmtId="164" fontId="5" fillId="0" borderId="18" xfId="42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64" fontId="5" fillId="0" borderId="13" xfId="0" applyNumberFormat="1" applyFont="1" applyBorder="1" applyAlignment="1">
      <alignment/>
    </xf>
    <xf numFmtId="7" fontId="5" fillId="0" borderId="18" xfId="42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8" fillId="0" borderId="24" xfId="0" applyFont="1" applyBorder="1" applyAlignment="1">
      <alignment/>
    </xf>
    <xf numFmtId="164" fontId="8" fillId="0" borderId="24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7" fontId="5" fillId="0" borderId="10" xfId="0" applyNumberFormat="1" applyFont="1" applyBorder="1" applyAlignment="1">
      <alignment horizontal="right"/>
    </xf>
    <xf numFmtId="7" fontId="8" fillId="0" borderId="10" xfId="42" applyNumberFormat="1" applyFont="1" applyBorder="1" applyAlignment="1">
      <alignment/>
    </xf>
    <xf numFmtId="7" fontId="8" fillId="0" borderId="10" xfId="42" applyNumberFormat="1" applyFont="1" applyFill="1" applyBorder="1" applyAlignment="1">
      <alignment/>
    </xf>
    <xf numFmtId="7" fontId="8" fillId="0" borderId="10" xfId="42" applyNumberFormat="1" applyFont="1" applyBorder="1" applyAlignment="1">
      <alignment horizontal="center"/>
    </xf>
    <xf numFmtId="7" fontId="8" fillId="0" borderId="14" xfId="42" applyNumberFormat="1" applyFont="1" applyBorder="1" applyAlignment="1">
      <alignment/>
    </xf>
    <xf numFmtId="7" fontId="5" fillId="0" borderId="16" xfId="0" applyNumberFormat="1" applyFont="1" applyBorder="1" applyAlignment="1">
      <alignment/>
    </xf>
    <xf numFmtId="0" fontId="5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8"/>
  <sheetViews>
    <sheetView tabSelected="1" view="pageBreakPreview" zoomScaleNormal="71" zoomScaleSheetLayoutView="100" zoomScalePageLayoutView="78" workbookViewId="0" topLeftCell="A842">
      <selection activeCell="O843" sqref="O843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5.00390625" style="0" customWidth="1"/>
    <col min="4" max="4" width="12.28125" style="0" customWidth="1"/>
    <col min="5" max="5" width="6.7109375" style="0" customWidth="1"/>
    <col min="6" max="6" width="5.8515625" style="0" customWidth="1"/>
    <col min="7" max="7" width="6.8515625" style="0" customWidth="1"/>
    <col min="8" max="9" width="7.140625" style="0" customWidth="1"/>
    <col min="10" max="10" width="8.421875" style="0" customWidth="1"/>
    <col min="11" max="11" width="3.00390625" style="0" hidden="1" customWidth="1"/>
    <col min="12" max="12" width="4.57421875" style="0" customWidth="1"/>
    <col min="13" max="13" width="4.28125" style="0" customWidth="1"/>
    <col min="14" max="14" width="5.140625" style="0" customWidth="1"/>
    <col min="15" max="15" width="7.00390625" style="0" customWidth="1"/>
    <col min="16" max="16" width="5.421875" style="0" customWidth="1"/>
    <col min="17" max="18" width="8.421875" style="0" customWidth="1"/>
    <col min="19" max="19" width="7.7109375" style="0" customWidth="1"/>
  </cols>
  <sheetData>
    <row r="1" spans="1:2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>
      <c r="A2" s="4"/>
      <c r="B2" s="12" t="s">
        <v>519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>
      <c r="A3" s="35" t="s">
        <v>0</v>
      </c>
      <c r="B3" s="35" t="s">
        <v>1</v>
      </c>
      <c r="C3" s="35" t="s">
        <v>3</v>
      </c>
      <c r="D3" s="35" t="s">
        <v>5</v>
      </c>
      <c r="E3" s="354" t="s">
        <v>3</v>
      </c>
      <c r="F3" s="355"/>
      <c r="G3" s="358" t="s">
        <v>26</v>
      </c>
      <c r="H3" s="359"/>
      <c r="I3" s="359"/>
      <c r="J3" s="358" t="s">
        <v>11</v>
      </c>
      <c r="K3" s="397"/>
      <c r="L3" s="354" t="s">
        <v>13</v>
      </c>
      <c r="M3" s="355"/>
      <c r="N3" s="355"/>
      <c r="O3" s="358" t="s">
        <v>24</v>
      </c>
      <c r="P3" s="359"/>
      <c r="Q3" s="41" t="s">
        <v>19</v>
      </c>
      <c r="R3" s="41" t="s">
        <v>21</v>
      </c>
      <c r="S3" s="41" t="s">
        <v>21</v>
      </c>
      <c r="T3" s="4"/>
      <c r="U3" s="4"/>
    </row>
    <row r="4" spans="1:21" ht="15">
      <c r="A4" s="42"/>
      <c r="B4" s="43" t="s">
        <v>2</v>
      </c>
      <c r="C4" s="43" t="s">
        <v>4</v>
      </c>
      <c r="D4" s="42"/>
      <c r="E4" s="35" t="s">
        <v>6</v>
      </c>
      <c r="F4" s="35" t="s">
        <v>7</v>
      </c>
      <c r="G4" s="370" t="s">
        <v>27</v>
      </c>
      <c r="H4" s="370"/>
      <c r="I4" s="370"/>
      <c r="J4" s="398" t="s">
        <v>12</v>
      </c>
      <c r="K4" s="399"/>
      <c r="L4" s="356" t="s">
        <v>14</v>
      </c>
      <c r="M4" s="352" t="s">
        <v>15</v>
      </c>
      <c r="N4" s="352" t="s">
        <v>16</v>
      </c>
      <c r="O4" s="369" t="s">
        <v>25</v>
      </c>
      <c r="P4" s="369"/>
      <c r="Q4" s="45" t="s">
        <v>20</v>
      </c>
      <c r="R4" s="45" t="s">
        <v>22</v>
      </c>
      <c r="S4" s="45" t="s">
        <v>23</v>
      </c>
      <c r="T4" s="4"/>
      <c r="U4" s="4"/>
    </row>
    <row r="5" spans="1:21" ht="15">
      <c r="A5" s="46"/>
      <c r="B5" s="46"/>
      <c r="C5" s="46"/>
      <c r="D5" s="46"/>
      <c r="E5" s="46"/>
      <c r="F5" s="46"/>
      <c r="G5" s="47" t="s">
        <v>8</v>
      </c>
      <c r="H5" s="47" t="s">
        <v>9</v>
      </c>
      <c r="I5" s="47" t="s">
        <v>10</v>
      </c>
      <c r="J5" s="48"/>
      <c r="K5" s="49"/>
      <c r="L5" s="357"/>
      <c r="M5" s="353"/>
      <c r="N5" s="353"/>
      <c r="O5" s="47" t="s">
        <v>17</v>
      </c>
      <c r="P5" s="47" t="s">
        <v>18</v>
      </c>
      <c r="Q5" s="46"/>
      <c r="R5" s="46"/>
      <c r="S5" s="51"/>
      <c r="T5" s="4"/>
      <c r="U5" s="4"/>
    </row>
    <row r="6" spans="1:21" ht="15">
      <c r="A6" s="358" t="s">
        <v>35</v>
      </c>
      <c r="B6" s="35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52"/>
      <c r="T6" s="4"/>
      <c r="U6" s="4"/>
    </row>
    <row r="7" spans="1:21" ht="15">
      <c r="A7" s="53">
        <v>311</v>
      </c>
      <c r="B7" s="54" t="s">
        <v>28</v>
      </c>
      <c r="C7" s="55">
        <v>200</v>
      </c>
      <c r="D7" s="56" t="s">
        <v>30</v>
      </c>
      <c r="E7" s="57">
        <v>31</v>
      </c>
      <c r="F7" s="57">
        <v>31</v>
      </c>
      <c r="G7" s="388">
        <v>3</v>
      </c>
      <c r="H7" s="372">
        <v>0.4</v>
      </c>
      <c r="I7" s="372">
        <v>32</v>
      </c>
      <c r="J7" s="372">
        <v>146</v>
      </c>
      <c r="K7" s="372"/>
      <c r="L7" s="372" t="s">
        <v>130</v>
      </c>
      <c r="M7" s="372" t="s">
        <v>211</v>
      </c>
      <c r="N7" s="372" t="s">
        <v>212</v>
      </c>
      <c r="O7" s="372" t="s">
        <v>213</v>
      </c>
      <c r="P7" s="372" t="s">
        <v>214</v>
      </c>
      <c r="Q7" s="317">
        <v>29</v>
      </c>
      <c r="R7" s="59">
        <f>Q7/1000*E7</f>
        <v>0.899</v>
      </c>
      <c r="S7" s="60" t="s">
        <v>115</v>
      </c>
      <c r="T7" s="4"/>
      <c r="U7" s="4"/>
    </row>
    <row r="8" spans="1:21" ht="15">
      <c r="A8" s="42"/>
      <c r="B8" s="61" t="s">
        <v>29</v>
      </c>
      <c r="C8" s="62"/>
      <c r="D8" s="57" t="s">
        <v>31</v>
      </c>
      <c r="E8" s="57">
        <v>100</v>
      </c>
      <c r="F8" s="57">
        <v>100</v>
      </c>
      <c r="G8" s="389"/>
      <c r="H8" s="372"/>
      <c r="I8" s="372"/>
      <c r="J8" s="372"/>
      <c r="K8" s="372"/>
      <c r="L8" s="372"/>
      <c r="M8" s="372"/>
      <c r="N8" s="372"/>
      <c r="O8" s="372"/>
      <c r="P8" s="372"/>
      <c r="Q8" s="317">
        <v>47</v>
      </c>
      <c r="R8" s="59">
        <f aca="true" t="shared" si="0" ref="R8:R71">Q8/1000*E8</f>
        <v>4.7</v>
      </c>
      <c r="S8" s="42"/>
      <c r="T8" s="4"/>
      <c r="U8" s="4"/>
    </row>
    <row r="9" spans="1:21" ht="15">
      <c r="A9" s="42"/>
      <c r="B9" s="61" t="s">
        <v>383</v>
      </c>
      <c r="C9" s="62"/>
      <c r="D9" s="57" t="s">
        <v>32</v>
      </c>
      <c r="E9" s="57">
        <v>74.9</v>
      </c>
      <c r="F9" s="57">
        <v>74.9</v>
      </c>
      <c r="G9" s="389"/>
      <c r="H9" s="372"/>
      <c r="I9" s="372"/>
      <c r="J9" s="372"/>
      <c r="K9" s="372"/>
      <c r="L9" s="372"/>
      <c r="M9" s="372"/>
      <c r="N9" s="372"/>
      <c r="O9" s="372"/>
      <c r="P9" s="372"/>
      <c r="Q9" s="58"/>
      <c r="R9" s="59">
        <f t="shared" si="0"/>
        <v>0</v>
      </c>
      <c r="S9" s="42"/>
      <c r="T9" s="4"/>
      <c r="U9" s="4"/>
    </row>
    <row r="10" spans="1:21" ht="15">
      <c r="A10" s="42"/>
      <c r="B10" s="42"/>
      <c r="C10" s="62"/>
      <c r="D10" s="57" t="s">
        <v>33</v>
      </c>
      <c r="E10" s="63">
        <v>20</v>
      </c>
      <c r="F10" s="63">
        <v>20</v>
      </c>
      <c r="G10" s="389"/>
      <c r="H10" s="372"/>
      <c r="I10" s="372"/>
      <c r="J10" s="372"/>
      <c r="K10" s="372"/>
      <c r="L10" s="372"/>
      <c r="M10" s="372"/>
      <c r="N10" s="372"/>
      <c r="O10" s="372"/>
      <c r="P10" s="372"/>
      <c r="Q10" s="64">
        <v>45</v>
      </c>
      <c r="R10" s="59">
        <f t="shared" si="0"/>
        <v>0.8999999999999999</v>
      </c>
      <c r="S10" s="42"/>
      <c r="T10" s="4"/>
      <c r="U10" s="4"/>
    </row>
    <row r="11" spans="1:21" ht="15">
      <c r="A11" s="46"/>
      <c r="B11" s="46"/>
      <c r="C11" s="62"/>
      <c r="D11" s="56" t="s">
        <v>115</v>
      </c>
      <c r="E11" s="63" t="s">
        <v>115</v>
      </c>
      <c r="F11" s="63" t="s">
        <v>115</v>
      </c>
      <c r="G11" s="390"/>
      <c r="H11" s="372"/>
      <c r="I11" s="372"/>
      <c r="J11" s="372"/>
      <c r="K11" s="372"/>
      <c r="L11" s="372"/>
      <c r="M11" s="372"/>
      <c r="N11" s="372"/>
      <c r="O11" s="372"/>
      <c r="P11" s="372"/>
      <c r="Q11" s="58" t="s">
        <v>115</v>
      </c>
      <c r="R11" s="59" t="s">
        <v>115</v>
      </c>
      <c r="S11" s="65">
        <f>R7+R8+R9+R10</f>
        <v>6.4990000000000006</v>
      </c>
      <c r="T11" s="4"/>
      <c r="U11" s="4"/>
    </row>
    <row r="12" spans="1:21" ht="15">
      <c r="A12" s="66">
        <v>3</v>
      </c>
      <c r="B12" s="66" t="s">
        <v>434</v>
      </c>
      <c r="C12" s="66">
        <v>50</v>
      </c>
      <c r="D12" s="67" t="s">
        <v>70</v>
      </c>
      <c r="E12" s="57">
        <v>30</v>
      </c>
      <c r="F12" s="57">
        <v>30</v>
      </c>
      <c r="G12" s="66"/>
      <c r="H12" s="66"/>
      <c r="I12" s="66"/>
      <c r="J12" s="346"/>
      <c r="K12" s="346"/>
      <c r="L12" s="346" t="s">
        <v>121</v>
      </c>
      <c r="M12" s="346" t="s">
        <v>130</v>
      </c>
      <c r="N12" s="346" t="s">
        <v>168</v>
      </c>
      <c r="O12" s="346" t="s">
        <v>169</v>
      </c>
      <c r="P12" s="346" t="s">
        <v>170</v>
      </c>
      <c r="Q12" s="317">
        <v>28.33</v>
      </c>
      <c r="R12" s="68">
        <f>Q12/1000*E12</f>
        <v>0.8498999999999999</v>
      </c>
      <c r="S12" s="57"/>
      <c r="T12" s="4"/>
      <c r="U12" s="4"/>
    </row>
    <row r="13" spans="1:21" ht="15">
      <c r="A13" s="69"/>
      <c r="B13" s="69" t="s">
        <v>435</v>
      </c>
      <c r="C13" s="69"/>
      <c r="D13" s="67" t="s">
        <v>69</v>
      </c>
      <c r="E13" s="57">
        <v>5</v>
      </c>
      <c r="F13" s="57">
        <v>5</v>
      </c>
      <c r="G13" s="69"/>
      <c r="H13" s="69"/>
      <c r="I13" s="69"/>
      <c r="J13" s="347"/>
      <c r="K13" s="347"/>
      <c r="L13" s="347"/>
      <c r="M13" s="347"/>
      <c r="N13" s="347"/>
      <c r="O13" s="347"/>
      <c r="P13" s="347"/>
      <c r="Q13" s="144">
        <v>460</v>
      </c>
      <c r="R13" s="68">
        <f>Q13/1000*E13</f>
        <v>2.3000000000000003</v>
      </c>
      <c r="S13" s="71" t="s">
        <v>115</v>
      </c>
      <c r="T13" s="4"/>
      <c r="U13" s="4"/>
    </row>
    <row r="14" spans="1:21" ht="15">
      <c r="A14" s="72"/>
      <c r="B14" s="72"/>
      <c r="C14" s="72"/>
      <c r="D14" s="57" t="s">
        <v>167</v>
      </c>
      <c r="E14" s="57">
        <v>16</v>
      </c>
      <c r="F14" s="57">
        <v>15</v>
      </c>
      <c r="G14" s="72">
        <v>6.7</v>
      </c>
      <c r="H14" s="72">
        <v>11.2</v>
      </c>
      <c r="I14" s="72">
        <v>10.4</v>
      </c>
      <c r="J14" s="348">
        <v>175.7</v>
      </c>
      <c r="K14" s="348"/>
      <c r="L14" s="348"/>
      <c r="M14" s="348"/>
      <c r="N14" s="348"/>
      <c r="O14" s="348"/>
      <c r="P14" s="348"/>
      <c r="Q14" s="144">
        <v>390</v>
      </c>
      <c r="R14" s="68">
        <f>Q14/1000*E14</f>
        <v>6.24</v>
      </c>
      <c r="S14" s="74">
        <f>R12+R13+R14</f>
        <v>9.3899</v>
      </c>
      <c r="T14" s="4"/>
      <c r="U14" s="4"/>
    </row>
    <row r="15" spans="1:21" ht="15">
      <c r="A15" s="53" t="s">
        <v>124</v>
      </c>
      <c r="B15" s="53" t="s">
        <v>36</v>
      </c>
      <c r="C15" s="53">
        <v>180</v>
      </c>
      <c r="D15" s="63" t="s">
        <v>37</v>
      </c>
      <c r="E15" s="63">
        <v>0.9</v>
      </c>
      <c r="F15" s="63" t="s">
        <v>128</v>
      </c>
      <c r="G15" s="388">
        <v>0.18</v>
      </c>
      <c r="H15" s="346">
        <v>0</v>
      </c>
      <c r="I15" s="346">
        <v>13.5</v>
      </c>
      <c r="J15" s="360">
        <v>52.2</v>
      </c>
      <c r="K15" s="361"/>
      <c r="L15" s="346" t="s">
        <v>119</v>
      </c>
      <c r="M15" s="346" t="s">
        <v>119</v>
      </c>
      <c r="N15" s="346" t="s">
        <v>119</v>
      </c>
      <c r="O15" s="346" t="s">
        <v>210</v>
      </c>
      <c r="P15" s="346" t="s">
        <v>122</v>
      </c>
      <c r="Q15" s="77">
        <v>480</v>
      </c>
      <c r="R15" s="59">
        <f t="shared" si="0"/>
        <v>0.432</v>
      </c>
      <c r="S15" s="78" t="s">
        <v>115</v>
      </c>
      <c r="T15" s="4"/>
      <c r="U15" s="4"/>
    </row>
    <row r="16" spans="1:21" ht="15">
      <c r="A16" s="42">
        <v>684</v>
      </c>
      <c r="B16" s="42"/>
      <c r="C16" s="42"/>
      <c r="D16" s="63" t="s">
        <v>33</v>
      </c>
      <c r="E16" s="63">
        <v>13.5</v>
      </c>
      <c r="F16" s="63">
        <v>13.5</v>
      </c>
      <c r="G16" s="389"/>
      <c r="H16" s="347"/>
      <c r="I16" s="347"/>
      <c r="J16" s="362"/>
      <c r="K16" s="363"/>
      <c r="L16" s="347"/>
      <c r="M16" s="347"/>
      <c r="N16" s="347"/>
      <c r="O16" s="347"/>
      <c r="P16" s="347"/>
      <c r="Q16" s="180">
        <v>45</v>
      </c>
      <c r="R16" s="59">
        <f t="shared" si="0"/>
        <v>0.6074999999999999</v>
      </c>
      <c r="S16" s="42"/>
      <c r="T16" s="4"/>
      <c r="U16" s="4"/>
    </row>
    <row r="17" spans="1:21" ht="15">
      <c r="A17" s="46"/>
      <c r="B17" s="46"/>
      <c r="C17" s="46"/>
      <c r="D17" s="63" t="s">
        <v>32</v>
      </c>
      <c r="E17" s="57">
        <v>180</v>
      </c>
      <c r="F17" s="57">
        <v>180</v>
      </c>
      <c r="G17" s="390"/>
      <c r="H17" s="348"/>
      <c r="I17" s="348"/>
      <c r="J17" s="364"/>
      <c r="K17" s="365"/>
      <c r="L17" s="348"/>
      <c r="M17" s="348"/>
      <c r="N17" s="348"/>
      <c r="O17" s="348"/>
      <c r="P17" s="348"/>
      <c r="Q17" s="58"/>
      <c r="R17" s="59">
        <f t="shared" si="0"/>
        <v>0</v>
      </c>
      <c r="S17" s="84">
        <f>R15+R16</f>
        <v>1.0394999999999999</v>
      </c>
      <c r="T17" s="4"/>
      <c r="U17" s="4"/>
    </row>
    <row r="18" spans="1:21" ht="15">
      <c r="A18" s="56"/>
      <c r="B18" s="85" t="s">
        <v>46</v>
      </c>
      <c r="C18" s="56"/>
      <c r="D18" s="56"/>
      <c r="E18" s="56"/>
      <c r="F18" s="56"/>
      <c r="G18" s="86">
        <f>SUM(G7:G17)</f>
        <v>9.879999999999999</v>
      </c>
      <c r="H18" s="87">
        <f>SUM(H7:H17)</f>
        <v>11.6</v>
      </c>
      <c r="I18" s="87">
        <f>SUM(I7:I17)</f>
        <v>55.9</v>
      </c>
      <c r="J18" s="373">
        <f>SUM(J7:K17)</f>
        <v>373.9</v>
      </c>
      <c r="K18" s="373"/>
      <c r="L18" s="87">
        <v>0.12</v>
      </c>
      <c r="M18" s="87">
        <v>0.174</v>
      </c>
      <c r="N18" s="87" t="s">
        <v>212</v>
      </c>
      <c r="O18" s="87">
        <v>139.79</v>
      </c>
      <c r="P18" s="88">
        <v>0.93</v>
      </c>
      <c r="Q18" s="56"/>
      <c r="R18" s="89"/>
      <c r="S18" s="90">
        <f>S11+S14+S17</f>
        <v>16.9284</v>
      </c>
      <c r="T18" s="4"/>
      <c r="U18" s="4"/>
    </row>
    <row r="19" spans="1:21" ht="15">
      <c r="A19" s="91"/>
      <c r="B19" s="37" t="s">
        <v>80</v>
      </c>
      <c r="C19" s="92"/>
      <c r="D19" s="92"/>
      <c r="E19" s="92"/>
      <c r="F19" s="92"/>
      <c r="G19" s="93"/>
      <c r="H19" s="93"/>
      <c r="I19" s="93"/>
      <c r="J19" s="355"/>
      <c r="K19" s="355"/>
      <c r="L19" s="92"/>
      <c r="M19" s="92"/>
      <c r="N19" s="92"/>
      <c r="O19" s="92"/>
      <c r="P19" s="92"/>
      <c r="Q19" s="92"/>
      <c r="R19" s="59">
        <f t="shared" si="0"/>
        <v>0</v>
      </c>
      <c r="S19" s="94"/>
      <c r="T19" s="15"/>
      <c r="U19" s="4"/>
    </row>
    <row r="20" spans="1:21" ht="15">
      <c r="A20" s="46"/>
      <c r="B20" s="95" t="s">
        <v>520</v>
      </c>
      <c r="C20" s="46">
        <v>100</v>
      </c>
      <c r="D20" s="46" t="s">
        <v>520</v>
      </c>
      <c r="E20" s="46">
        <v>100</v>
      </c>
      <c r="F20" s="46">
        <v>100</v>
      </c>
      <c r="G20" s="98">
        <v>0.3</v>
      </c>
      <c r="H20" s="98">
        <v>0</v>
      </c>
      <c r="I20" s="99" t="s">
        <v>467</v>
      </c>
      <c r="J20" s="354">
        <v>40</v>
      </c>
      <c r="K20" s="366"/>
      <c r="L20" s="51">
        <v>0.01</v>
      </c>
      <c r="M20" s="51">
        <v>0.03</v>
      </c>
      <c r="N20" s="100" t="s">
        <v>396</v>
      </c>
      <c r="O20" s="51">
        <v>16</v>
      </c>
      <c r="P20" s="100" t="s">
        <v>389</v>
      </c>
      <c r="Q20" s="101">
        <v>55</v>
      </c>
      <c r="R20" s="102">
        <f>Q20/1000*E20</f>
        <v>5.5</v>
      </c>
      <c r="S20" s="103">
        <f>R20</f>
        <v>5.5</v>
      </c>
      <c r="T20" s="4"/>
      <c r="U20" s="4"/>
    </row>
    <row r="21" spans="1:21" ht="15">
      <c r="A21" s="104"/>
      <c r="B21" s="39" t="s">
        <v>47</v>
      </c>
      <c r="C21" s="105"/>
      <c r="D21" s="92"/>
      <c r="E21" s="92"/>
      <c r="F21" s="62"/>
      <c r="G21" s="106"/>
      <c r="H21" s="106"/>
      <c r="I21" s="106"/>
      <c r="J21" s="367"/>
      <c r="K21" s="368"/>
      <c r="L21" s="92"/>
      <c r="M21" s="92"/>
      <c r="N21" s="92"/>
      <c r="O21" s="92"/>
      <c r="P21" s="92"/>
      <c r="Q21" s="92"/>
      <c r="R21" s="59">
        <f t="shared" si="0"/>
        <v>0</v>
      </c>
      <c r="S21" s="78"/>
      <c r="T21" s="4"/>
      <c r="U21" s="4"/>
    </row>
    <row r="22" spans="1:21" ht="15">
      <c r="A22" s="106">
        <v>70</v>
      </c>
      <c r="B22" s="35" t="s">
        <v>522</v>
      </c>
      <c r="C22" s="106">
        <v>60</v>
      </c>
      <c r="D22" s="106" t="s">
        <v>521</v>
      </c>
      <c r="E22" s="106">
        <v>60</v>
      </c>
      <c r="F22" s="106">
        <v>60</v>
      </c>
      <c r="G22" s="106">
        <v>0.48</v>
      </c>
      <c r="H22" s="106">
        <v>0.06</v>
      </c>
      <c r="I22" s="106">
        <v>1.5</v>
      </c>
      <c r="J22" s="53">
        <v>8.4</v>
      </c>
      <c r="K22" s="53"/>
      <c r="L22" s="106"/>
      <c r="M22" s="106"/>
      <c r="N22" s="106">
        <v>6</v>
      </c>
      <c r="O22" s="106"/>
      <c r="P22" s="106"/>
      <c r="Q22" s="313">
        <v>100</v>
      </c>
      <c r="R22" s="312">
        <f>Q22/1000*E22</f>
        <v>6</v>
      </c>
      <c r="S22" s="78">
        <f>R22</f>
        <v>6</v>
      </c>
      <c r="T22" s="4"/>
      <c r="U22" s="4"/>
    </row>
    <row r="23" spans="1:21" ht="15">
      <c r="A23" s="46"/>
      <c r="B23" s="95" t="s">
        <v>523</v>
      </c>
      <c r="C23" s="46"/>
      <c r="D23" s="46" t="s">
        <v>524</v>
      </c>
      <c r="E23" s="46"/>
      <c r="F23" s="46"/>
      <c r="G23" s="46"/>
      <c r="H23" s="46"/>
      <c r="I23" s="46"/>
      <c r="J23" s="73"/>
      <c r="K23" s="73"/>
      <c r="L23" s="46"/>
      <c r="M23" s="46"/>
      <c r="N23" s="46"/>
      <c r="O23" s="46"/>
      <c r="P23" s="46"/>
      <c r="Q23" s="46"/>
      <c r="R23" s="267"/>
      <c r="S23" s="276"/>
      <c r="T23" s="4"/>
      <c r="U23" s="4"/>
    </row>
    <row r="24" spans="1:21" ht="15">
      <c r="A24" s="52">
        <v>139</v>
      </c>
      <c r="B24" s="53" t="s">
        <v>215</v>
      </c>
      <c r="C24" s="53">
        <v>250</v>
      </c>
      <c r="D24" s="63" t="s">
        <v>495</v>
      </c>
      <c r="E24" s="63">
        <v>20</v>
      </c>
      <c r="F24" s="63">
        <v>20</v>
      </c>
      <c r="G24" s="385">
        <v>6.2</v>
      </c>
      <c r="H24" s="346">
        <v>5.6</v>
      </c>
      <c r="I24" s="385">
        <v>22.3</v>
      </c>
      <c r="J24" s="360">
        <v>167</v>
      </c>
      <c r="K24" s="361"/>
      <c r="L24" s="346" t="s">
        <v>210</v>
      </c>
      <c r="M24" s="346" t="s">
        <v>218</v>
      </c>
      <c r="N24" s="349" t="s">
        <v>219</v>
      </c>
      <c r="O24" s="346" t="s">
        <v>220</v>
      </c>
      <c r="P24" s="349" t="s">
        <v>221</v>
      </c>
      <c r="Q24" s="180">
        <v>29</v>
      </c>
      <c r="R24" s="59">
        <f t="shared" si="0"/>
        <v>0.5800000000000001</v>
      </c>
      <c r="S24" s="78" t="s">
        <v>115</v>
      </c>
      <c r="T24" s="4"/>
      <c r="U24" s="4"/>
    </row>
    <row r="25" spans="1:21" ht="15">
      <c r="A25" s="42"/>
      <c r="B25" s="42" t="s">
        <v>216</v>
      </c>
      <c r="C25" s="42"/>
      <c r="D25" s="63" t="s">
        <v>40</v>
      </c>
      <c r="E25" s="63">
        <v>13</v>
      </c>
      <c r="F25" s="63">
        <v>10</v>
      </c>
      <c r="G25" s="386"/>
      <c r="H25" s="347"/>
      <c r="I25" s="386"/>
      <c r="J25" s="362"/>
      <c r="K25" s="363"/>
      <c r="L25" s="347"/>
      <c r="M25" s="347"/>
      <c r="N25" s="350"/>
      <c r="O25" s="347"/>
      <c r="P25" s="350"/>
      <c r="Q25" s="248">
        <v>18</v>
      </c>
      <c r="R25" s="59">
        <f t="shared" si="0"/>
        <v>0.23399999999999999</v>
      </c>
      <c r="S25" s="42"/>
      <c r="T25" s="4"/>
      <c r="U25" s="4"/>
    </row>
    <row r="26" spans="1:21" ht="15">
      <c r="A26" s="42"/>
      <c r="B26" s="42"/>
      <c r="C26" s="42"/>
      <c r="D26" s="63" t="s">
        <v>41</v>
      </c>
      <c r="E26" s="63">
        <v>12</v>
      </c>
      <c r="F26" s="63">
        <v>10</v>
      </c>
      <c r="G26" s="386"/>
      <c r="H26" s="347"/>
      <c r="I26" s="386"/>
      <c r="J26" s="362"/>
      <c r="K26" s="363"/>
      <c r="L26" s="347"/>
      <c r="M26" s="347"/>
      <c r="N26" s="350"/>
      <c r="O26" s="347"/>
      <c r="P26" s="350"/>
      <c r="Q26" s="248">
        <v>18</v>
      </c>
      <c r="R26" s="59">
        <f t="shared" si="0"/>
        <v>0.21599999999999997</v>
      </c>
      <c r="S26" s="42"/>
      <c r="T26" s="4"/>
      <c r="U26" s="4"/>
    </row>
    <row r="27" spans="1:21" ht="15">
      <c r="A27" s="42"/>
      <c r="B27" s="70"/>
      <c r="C27" s="42"/>
      <c r="D27" s="63" t="s">
        <v>136</v>
      </c>
      <c r="E27" s="63">
        <v>67</v>
      </c>
      <c r="F27" s="63">
        <v>50</v>
      </c>
      <c r="G27" s="386"/>
      <c r="H27" s="347"/>
      <c r="I27" s="386"/>
      <c r="J27" s="362"/>
      <c r="K27" s="363"/>
      <c r="L27" s="347"/>
      <c r="M27" s="347"/>
      <c r="N27" s="350"/>
      <c r="O27" s="347"/>
      <c r="P27" s="350"/>
      <c r="Q27" s="180">
        <v>18</v>
      </c>
      <c r="R27" s="59">
        <f t="shared" si="0"/>
        <v>1.206</v>
      </c>
      <c r="S27" s="42"/>
      <c r="T27" s="4"/>
      <c r="U27" s="4"/>
    </row>
    <row r="28" spans="1:21" ht="15">
      <c r="A28" s="42"/>
      <c r="B28" s="42"/>
      <c r="C28" s="42"/>
      <c r="D28" s="57" t="s">
        <v>34</v>
      </c>
      <c r="E28" s="56">
        <v>5</v>
      </c>
      <c r="F28" s="56">
        <v>5</v>
      </c>
      <c r="G28" s="386"/>
      <c r="H28" s="347"/>
      <c r="I28" s="386"/>
      <c r="J28" s="362"/>
      <c r="K28" s="363"/>
      <c r="L28" s="347"/>
      <c r="M28" s="347"/>
      <c r="N28" s="350"/>
      <c r="O28" s="347"/>
      <c r="P28" s="350"/>
      <c r="Q28" s="77">
        <v>460</v>
      </c>
      <c r="R28" s="59">
        <f t="shared" si="0"/>
        <v>2.3000000000000003</v>
      </c>
      <c r="S28" s="42"/>
      <c r="T28" s="4"/>
      <c r="U28" s="4"/>
    </row>
    <row r="29" spans="1:21" ht="15">
      <c r="A29" s="42"/>
      <c r="B29" s="42"/>
      <c r="C29" s="42"/>
      <c r="D29" s="63" t="s">
        <v>217</v>
      </c>
      <c r="E29" s="63">
        <v>3</v>
      </c>
      <c r="F29" s="63">
        <v>3</v>
      </c>
      <c r="G29" s="386"/>
      <c r="H29" s="347"/>
      <c r="I29" s="386"/>
      <c r="J29" s="362"/>
      <c r="K29" s="363"/>
      <c r="L29" s="347"/>
      <c r="M29" s="347"/>
      <c r="N29" s="350"/>
      <c r="O29" s="347"/>
      <c r="P29" s="350"/>
      <c r="Q29" s="113" t="s">
        <v>379</v>
      </c>
      <c r="R29" s="59" t="s">
        <v>115</v>
      </c>
      <c r="S29" s="42"/>
      <c r="T29" s="4"/>
      <c r="U29" s="4"/>
    </row>
    <row r="30" spans="1:21" ht="15">
      <c r="A30" s="42"/>
      <c r="B30" s="42"/>
      <c r="C30" s="42"/>
      <c r="D30" s="63" t="s">
        <v>102</v>
      </c>
      <c r="E30" s="63">
        <v>1.2</v>
      </c>
      <c r="F30" s="63">
        <v>1.2</v>
      </c>
      <c r="G30" s="386"/>
      <c r="H30" s="347"/>
      <c r="I30" s="386"/>
      <c r="J30" s="362"/>
      <c r="K30" s="363"/>
      <c r="L30" s="347"/>
      <c r="M30" s="347"/>
      <c r="N30" s="350"/>
      <c r="O30" s="347"/>
      <c r="P30" s="350"/>
      <c r="Q30" s="113">
        <v>12</v>
      </c>
      <c r="R30" s="114">
        <f>Q30/1000*E30</f>
        <v>0.0144</v>
      </c>
      <c r="S30" s="42"/>
      <c r="T30" s="4"/>
      <c r="U30" s="4"/>
    </row>
    <row r="31" spans="1:21" ht="15">
      <c r="A31" s="46"/>
      <c r="B31" s="46"/>
      <c r="C31" s="46"/>
      <c r="D31" s="63" t="s">
        <v>127</v>
      </c>
      <c r="E31" s="63">
        <v>180</v>
      </c>
      <c r="F31" s="63">
        <v>180</v>
      </c>
      <c r="G31" s="387"/>
      <c r="H31" s="348"/>
      <c r="I31" s="387"/>
      <c r="J31" s="364"/>
      <c r="K31" s="365"/>
      <c r="L31" s="348"/>
      <c r="M31" s="348"/>
      <c r="N31" s="351"/>
      <c r="O31" s="348"/>
      <c r="P31" s="351"/>
      <c r="Q31" s="112" t="s">
        <v>115</v>
      </c>
      <c r="R31" s="59"/>
      <c r="S31" s="117">
        <f>R24+R25+R26+R27+R28+R30</f>
        <v>4.5504</v>
      </c>
      <c r="T31" s="4"/>
      <c r="U31" s="4"/>
    </row>
    <row r="32" spans="1:21" ht="15">
      <c r="A32" s="53">
        <v>451</v>
      </c>
      <c r="B32" s="53" t="s">
        <v>74</v>
      </c>
      <c r="C32" s="53">
        <v>70</v>
      </c>
      <c r="D32" s="63" t="s">
        <v>42</v>
      </c>
      <c r="E32" s="63">
        <v>70</v>
      </c>
      <c r="F32" s="63">
        <v>51.8</v>
      </c>
      <c r="G32" s="372">
        <v>11.13</v>
      </c>
      <c r="H32" s="372">
        <v>10.08</v>
      </c>
      <c r="I32" s="372">
        <v>11.79</v>
      </c>
      <c r="J32" s="372">
        <v>182.7</v>
      </c>
      <c r="K32" s="372"/>
      <c r="L32" s="346">
        <v>0.21</v>
      </c>
      <c r="M32" s="346">
        <v>0.09</v>
      </c>
      <c r="N32" s="346">
        <v>0.15</v>
      </c>
      <c r="O32" s="346">
        <v>28.24</v>
      </c>
      <c r="P32" s="349" t="s">
        <v>468</v>
      </c>
      <c r="Q32" s="318">
        <v>385</v>
      </c>
      <c r="R32" s="59">
        <f t="shared" si="0"/>
        <v>26.95</v>
      </c>
      <c r="S32" s="78" t="s">
        <v>115</v>
      </c>
      <c r="T32" s="17"/>
      <c r="U32" s="4"/>
    </row>
    <row r="33" spans="1:21" ht="15">
      <c r="A33" s="42"/>
      <c r="B33" s="42"/>
      <c r="C33" s="42"/>
      <c r="D33" s="63" t="s">
        <v>43</v>
      </c>
      <c r="E33" s="63">
        <v>12.6</v>
      </c>
      <c r="F33" s="63">
        <v>12.6</v>
      </c>
      <c r="G33" s="372"/>
      <c r="H33" s="372"/>
      <c r="I33" s="372"/>
      <c r="J33" s="372"/>
      <c r="K33" s="372"/>
      <c r="L33" s="347"/>
      <c r="M33" s="347"/>
      <c r="N33" s="347"/>
      <c r="O33" s="347"/>
      <c r="P33" s="350"/>
      <c r="Q33" s="180">
        <v>28.33</v>
      </c>
      <c r="R33" s="59">
        <f t="shared" si="0"/>
        <v>0.35695799999999994</v>
      </c>
      <c r="S33" s="42"/>
      <c r="T33" s="17"/>
      <c r="U33" s="4"/>
    </row>
    <row r="34" spans="1:21" ht="15">
      <c r="A34" s="42"/>
      <c r="B34" s="42"/>
      <c r="C34" s="42"/>
      <c r="D34" s="63" t="s">
        <v>32</v>
      </c>
      <c r="E34" s="63">
        <v>16.8</v>
      </c>
      <c r="F34" s="63">
        <v>16.8</v>
      </c>
      <c r="G34" s="372"/>
      <c r="H34" s="372"/>
      <c r="I34" s="372"/>
      <c r="J34" s="372"/>
      <c r="K34" s="372"/>
      <c r="L34" s="347"/>
      <c r="M34" s="347"/>
      <c r="N34" s="347"/>
      <c r="O34" s="347"/>
      <c r="P34" s="350"/>
      <c r="Q34" s="81"/>
      <c r="R34" s="59">
        <f t="shared" si="0"/>
        <v>0</v>
      </c>
      <c r="S34" s="42"/>
      <c r="T34" s="4"/>
      <c r="U34" s="4"/>
    </row>
    <row r="35" spans="1:21" ht="15">
      <c r="A35" s="42"/>
      <c r="B35" s="42"/>
      <c r="C35" s="42"/>
      <c r="D35" s="63" t="s">
        <v>44</v>
      </c>
      <c r="E35" s="63">
        <v>7</v>
      </c>
      <c r="F35" s="63">
        <v>7</v>
      </c>
      <c r="G35" s="372"/>
      <c r="H35" s="372"/>
      <c r="I35" s="372"/>
      <c r="J35" s="372"/>
      <c r="K35" s="372"/>
      <c r="L35" s="347"/>
      <c r="M35" s="347"/>
      <c r="N35" s="347"/>
      <c r="O35" s="347"/>
      <c r="P35" s="350"/>
      <c r="Q35" s="81"/>
      <c r="R35" s="59"/>
      <c r="S35" s="42"/>
      <c r="T35" s="4"/>
      <c r="U35" s="4"/>
    </row>
    <row r="36" spans="1:21" ht="15">
      <c r="A36" s="42"/>
      <c r="B36" s="42"/>
      <c r="C36" s="42"/>
      <c r="D36" s="63" t="s">
        <v>102</v>
      </c>
      <c r="E36" s="63">
        <v>1</v>
      </c>
      <c r="F36" s="63">
        <v>1</v>
      </c>
      <c r="G36" s="372"/>
      <c r="H36" s="372"/>
      <c r="I36" s="372"/>
      <c r="J36" s="372"/>
      <c r="K36" s="372"/>
      <c r="L36" s="347"/>
      <c r="M36" s="347"/>
      <c r="N36" s="347"/>
      <c r="O36" s="347"/>
      <c r="P36" s="350"/>
      <c r="Q36" s="180">
        <v>12</v>
      </c>
      <c r="R36" s="59">
        <f>Q36/1000*E36</f>
        <v>0.012</v>
      </c>
      <c r="S36" s="42"/>
      <c r="T36" s="4"/>
      <c r="U36" s="4"/>
    </row>
    <row r="37" spans="1:21" ht="15">
      <c r="A37" s="42"/>
      <c r="B37" s="42"/>
      <c r="C37" s="42"/>
      <c r="D37" s="63" t="s">
        <v>45</v>
      </c>
      <c r="E37" s="63">
        <v>4.2</v>
      </c>
      <c r="F37" s="63">
        <v>4.2</v>
      </c>
      <c r="G37" s="372"/>
      <c r="H37" s="372"/>
      <c r="I37" s="372"/>
      <c r="J37" s="372"/>
      <c r="K37" s="372"/>
      <c r="L37" s="348"/>
      <c r="M37" s="348"/>
      <c r="N37" s="348"/>
      <c r="O37" s="348"/>
      <c r="P37" s="351"/>
      <c r="Q37" s="81">
        <v>75</v>
      </c>
      <c r="R37" s="59">
        <f t="shared" si="0"/>
        <v>0.315</v>
      </c>
      <c r="S37" s="65">
        <f>R32+R33+R34+R35+R37+R36</f>
        <v>27.633958</v>
      </c>
      <c r="T37" s="4"/>
      <c r="U37" s="4"/>
    </row>
    <row r="38" spans="1:21" ht="15">
      <c r="A38" s="53">
        <v>536</v>
      </c>
      <c r="B38" s="106" t="s">
        <v>222</v>
      </c>
      <c r="C38" s="53">
        <v>150</v>
      </c>
      <c r="D38" s="120" t="s">
        <v>223</v>
      </c>
      <c r="E38" s="63">
        <v>178.2</v>
      </c>
      <c r="F38" s="63" t="s">
        <v>224</v>
      </c>
      <c r="G38" s="346">
        <v>2.7</v>
      </c>
      <c r="H38" s="346">
        <v>5.7</v>
      </c>
      <c r="I38" s="346">
        <v>16.35</v>
      </c>
      <c r="J38" s="360">
        <v>127.5</v>
      </c>
      <c r="K38" s="361"/>
      <c r="L38" s="346" t="s">
        <v>122</v>
      </c>
      <c r="M38" s="346" t="s">
        <v>142</v>
      </c>
      <c r="N38" s="346" t="s">
        <v>228</v>
      </c>
      <c r="O38" s="346" t="s">
        <v>229</v>
      </c>
      <c r="P38" s="346" t="s">
        <v>230</v>
      </c>
      <c r="Q38" s="180">
        <v>18</v>
      </c>
      <c r="R38" s="59">
        <f t="shared" si="0"/>
        <v>3.2075999999999993</v>
      </c>
      <c r="S38" s="78" t="s">
        <v>115</v>
      </c>
      <c r="T38" s="4"/>
      <c r="U38" s="4"/>
    </row>
    <row r="39" spans="1:21" ht="15">
      <c r="A39" s="42"/>
      <c r="B39" s="42"/>
      <c r="C39" s="42"/>
      <c r="D39" s="120" t="s">
        <v>45</v>
      </c>
      <c r="E39" s="63">
        <v>3.4</v>
      </c>
      <c r="F39" s="63" t="s">
        <v>225</v>
      </c>
      <c r="G39" s="347"/>
      <c r="H39" s="347"/>
      <c r="I39" s="347"/>
      <c r="J39" s="362"/>
      <c r="K39" s="363"/>
      <c r="L39" s="347"/>
      <c r="M39" s="347"/>
      <c r="N39" s="347"/>
      <c r="O39" s="347"/>
      <c r="P39" s="347"/>
      <c r="Q39" s="81">
        <v>75</v>
      </c>
      <c r="R39" s="59">
        <f t="shared" si="0"/>
        <v>0.255</v>
      </c>
      <c r="S39" s="42"/>
      <c r="T39" s="4"/>
      <c r="U39" s="4"/>
    </row>
    <row r="40" spans="1:21" ht="15">
      <c r="A40" s="42"/>
      <c r="B40" s="42"/>
      <c r="C40" s="42"/>
      <c r="D40" s="120" t="s">
        <v>226</v>
      </c>
      <c r="E40" s="63">
        <v>2.3</v>
      </c>
      <c r="F40" s="63" t="s">
        <v>227</v>
      </c>
      <c r="G40" s="347"/>
      <c r="H40" s="347"/>
      <c r="I40" s="347"/>
      <c r="J40" s="362"/>
      <c r="K40" s="363"/>
      <c r="L40" s="347"/>
      <c r="M40" s="347"/>
      <c r="N40" s="347"/>
      <c r="O40" s="347"/>
      <c r="P40" s="347"/>
      <c r="Q40" s="180">
        <v>45</v>
      </c>
      <c r="R40" s="59">
        <f t="shared" si="0"/>
        <v>0.1035</v>
      </c>
      <c r="S40" s="42"/>
      <c r="T40" s="4"/>
      <c r="U40" s="4"/>
    </row>
    <row r="41" spans="1:21" ht="15">
      <c r="A41" s="42"/>
      <c r="B41" s="42"/>
      <c r="C41" s="42"/>
      <c r="D41" s="120" t="s">
        <v>102</v>
      </c>
      <c r="E41" s="63">
        <v>1</v>
      </c>
      <c r="F41" s="63">
        <v>1</v>
      </c>
      <c r="G41" s="347"/>
      <c r="H41" s="347"/>
      <c r="I41" s="347"/>
      <c r="J41" s="362"/>
      <c r="K41" s="363"/>
      <c r="L41" s="347"/>
      <c r="M41" s="347"/>
      <c r="N41" s="347"/>
      <c r="O41" s="347"/>
      <c r="P41" s="347"/>
      <c r="Q41" s="180">
        <v>12</v>
      </c>
      <c r="R41" s="59">
        <f t="shared" si="0"/>
        <v>0.012</v>
      </c>
      <c r="S41" s="42"/>
      <c r="T41" s="4"/>
      <c r="U41" s="4"/>
    </row>
    <row r="42" spans="1:21" ht="15">
      <c r="A42" s="46"/>
      <c r="B42" s="46"/>
      <c r="C42" s="42"/>
      <c r="D42" s="120" t="s">
        <v>51</v>
      </c>
      <c r="E42" s="63">
        <v>0.1</v>
      </c>
      <c r="F42" s="63" t="s">
        <v>177</v>
      </c>
      <c r="G42" s="348"/>
      <c r="H42" s="348"/>
      <c r="I42" s="348"/>
      <c r="J42" s="364"/>
      <c r="K42" s="365"/>
      <c r="L42" s="348"/>
      <c r="M42" s="348"/>
      <c r="N42" s="348"/>
      <c r="O42" s="348"/>
      <c r="P42" s="348"/>
      <c r="Q42" s="318">
        <v>280</v>
      </c>
      <c r="R42" s="59">
        <f t="shared" si="0"/>
        <v>0.028000000000000004</v>
      </c>
      <c r="S42" s="65">
        <f>R38+R39+R40+R41+R42</f>
        <v>3.606099999999999</v>
      </c>
      <c r="T42" s="4"/>
      <c r="U42" s="4"/>
    </row>
    <row r="43" spans="1:20" ht="15">
      <c r="A43" s="106">
        <v>587</v>
      </c>
      <c r="B43" s="106" t="s">
        <v>394</v>
      </c>
      <c r="C43" s="106">
        <v>30</v>
      </c>
      <c r="D43" s="120" t="s">
        <v>395</v>
      </c>
      <c r="E43" s="63">
        <v>1.8</v>
      </c>
      <c r="F43" s="63">
        <v>1.8</v>
      </c>
      <c r="G43" s="53"/>
      <c r="H43" s="53"/>
      <c r="I43" s="53"/>
      <c r="J43" s="75"/>
      <c r="K43" s="76"/>
      <c r="L43" s="70"/>
      <c r="M43" s="70"/>
      <c r="N43" s="70"/>
      <c r="O43" s="70"/>
      <c r="P43" s="70"/>
      <c r="Q43" s="81">
        <v>75</v>
      </c>
      <c r="R43" s="59">
        <f t="shared" si="0"/>
        <v>0.135</v>
      </c>
      <c r="S43" s="121"/>
      <c r="T43" s="4"/>
    </row>
    <row r="44" spans="1:20" ht="15">
      <c r="A44" s="42"/>
      <c r="B44" s="42"/>
      <c r="C44" s="42"/>
      <c r="D44" s="120" t="s">
        <v>67</v>
      </c>
      <c r="E44" s="63">
        <v>1.4</v>
      </c>
      <c r="F44" s="63">
        <v>1.4</v>
      </c>
      <c r="G44" s="70"/>
      <c r="H44" s="70"/>
      <c r="I44" s="70"/>
      <c r="J44" s="79"/>
      <c r="K44" s="80"/>
      <c r="L44" s="70"/>
      <c r="M44" s="70"/>
      <c r="N44" s="70"/>
      <c r="O44" s="70"/>
      <c r="P44" s="70"/>
      <c r="Q44" s="81">
        <v>27</v>
      </c>
      <c r="R44" s="59">
        <f t="shared" si="0"/>
        <v>0.0378</v>
      </c>
      <c r="S44" s="65"/>
      <c r="T44" s="4"/>
    </row>
    <row r="45" spans="1:20" ht="15">
      <c r="A45" s="42"/>
      <c r="B45" s="42"/>
      <c r="C45" s="42"/>
      <c r="D45" s="120" t="s">
        <v>40</v>
      </c>
      <c r="E45" s="63">
        <v>2.3</v>
      </c>
      <c r="F45" s="63">
        <v>1.8</v>
      </c>
      <c r="G45" s="70"/>
      <c r="H45" s="70"/>
      <c r="I45" s="70"/>
      <c r="J45" s="79"/>
      <c r="K45" s="80"/>
      <c r="L45" s="70"/>
      <c r="M45" s="70"/>
      <c r="N45" s="70"/>
      <c r="O45" s="70"/>
      <c r="P45" s="70"/>
      <c r="Q45" s="180">
        <v>18</v>
      </c>
      <c r="R45" s="59">
        <f t="shared" si="0"/>
        <v>0.04139999999999999</v>
      </c>
      <c r="S45" s="65"/>
      <c r="T45" s="4"/>
    </row>
    <row r="46" spans="1:20" ht="15">
      <c r="A46" s="42"/>
      <c r="B46" s="42"/>
      <c r="C46" s="42"/>
      <c r="D46" s="120" t="s">
        <v>63</v>
      </c>
      <c r="E46" s="63">
        <v>0.7</v>
      </c>
      <c r="F46" s="63">
        <v>0.6</v>
      </c>
      <c r="G46" s="70"/>
      <c r="H46" s="70"/>
      <c r="I46" s="70"/>
      <c r="J46" s="79"/>
      <c r="K46" s="80"/>
      <c r="L46" s="70"/>
      <c r="M46" s="70"/>
      <c r="N46" s="70"/>
      <c r="O46" s="70"/>
      <c r="P46" s="70"/>
      <c r="Q46" s="180">
        <v>18</v>
      </c>
      <c r="R46" s="59">
        <f t="shared" si="0"/>
        <v>0.012599999999999998</v>
      </c>
      <c r="S46" s="65"/>
      <c r="T46" s="4"/>
    </row>
    <row r="47" spans="1:20" ht="15">
      <c r="A47" s="42"/>
      <c r="B47" s="42"/>
      <c r="C47" s="42"/>
      <c r="D47" s="120" t="s">
        <v>184</v>
      </c>
      <c r="E47" s="63">
        <v>7.5</v>
      </c>
      <c r="F47" s="63">
        <v>7.5</v>
      </c>
      <c r="G47" s="70"/>
      <c r="H47" s="70"/>
      <c r="I47" s="70"/>
      <c r="J47" s="79"/>
      <c r="K47" s="80"/>
      <c r="L47" s="70"/>
      <c r="M47" s="70"/>
      <c r="N47" s="70"/>
      <c r="O47" s="70"/>
      <c r="P47" s="70"/>
      <c r="Q47" s="81">
        <v>88</v>
      </c>
      <c r="R47" s="59">
        <f t="shared" si="0"/>
        <v>0.6599999999999999</v>
      </c>
      <c r="S47" s="65"/>
      <c r="T47" s="4"/>
    </row>
    <row r="48" spans="1:20" ht="15">
      <c r="A48" s="42"/>
      <c r="B48" s="42"/>
      <c r="C48" s="42"/>
      <c r="D48" s="120" t="s">
        <v>33</v>
      </c>
      <c r="E48" s="63">
        <v>0.3</v>
      </c>
      <c r="F48" s="63">
        <v>0.3</v>
      </c>
      <c r="G48" s="70"/>
      <c r="H48" s="70"/>
      <c r="I48" s="70"/>
      <c r="J48" s="79"/>
      <c r="K48" s="80"/>
      <c r="L48" s="70"/>
      <c r="M48" s="70"/>
      <c r="N48" s="70"/>
      <c r="O48" s="70"/>
      <c r="P48" s="70"/>
      <c r="Q48" s="81">
        <v>45</v>
      </c>
      <c r="R48" s="59">
        <f t="shared" si="0"/>
        <v>0.0135</v>
      </c>
      <c r="S48" s="65"/>
      <c r="T48" s="4"/>
    </row>
    <row r="49" spans="1:20" ht="15">
      <c r="A49" s="46"/>
      <c r="B49" s="46"/>
      <c r="C49" s="46"/>
      <c r="D49" s="120" t="s">
        <v>105</v>
      </c>
      <c r="E49" s="63">
        <v>27</v>
      </c>
      <c r="F49" s="63">
        <v>27</v>
      </c>
      <c r="G49" s="73">
        <v>0.78</v>
      </c>
      <c r="H49" s="73">
        <v>1.44</v>
      </c>
      <c r="I49" s="73">
        <v>2.52</v>
      </c>
      <c r="J49" s="82">
        <v>26.4</v>
      </c>
      <c r="K49" s="83"/>
      <c r="L49" s="70">
        <v>0.01</v>
      </c>
      <c r="M49" s="70">
        <v>0.01</v>
      </c>
      <c r="N49" s="70">
        <v>2.1</v>
      </c>
      <c r="O49" s="70">
        <v>2.94</v>
      </c>
      <c r="P49" s="70">
        <v>0.21</v>
      </c>
      <c r="Q49" s="81"/>
      <c r="R49" s="59"/>
      <c r="S49" s="117">
        <f>R43+R44+R45+R46+R47+R48+R49</f>
        <v>0.9002999999999999</v>
      </c>
      <c r="T49" s="4"/>
    </row>
    <row r="50" spans="1:20" ht="15">
      <c r="A50" s="70">
        <v>938</v>
      </c>
      <c r="B50" s="42" t="s">
        <v>48</v>
      </c>
      <c r="C50" s="70">
        <v>180</v>
      </c>
      <c r="D50" s="63" t="s">
        <v>49</v>
      </c>
      <c r="E50" s="63">
        <v>10.8</v>
      </c>
      <c r="F50" s="63">
        <v>10.8</v>
      </c>
      <c r="G50" s="372">
        <v>0.36</v>
      </c>
      <c r="H50" s="372">
        <v>0</v>
      </c>
      <c r="I50" s="372">
        <v>35.3</v>
      </c>
      <c r="J50" s="372">
        <v>143.1</v>
      </c>
      <c r="K50" s="372"/>
      <c r="L50" s="346">
        <f>-M50</f>
        <v>0</v>
      </c>
      <c r="M50" s="346">
        <v>0</v>
      </c>
      <c r="N50" s="346">
        <v>0</v>
      </c>
      <c r="O50" s="349" t="s">
        <v>231</v>
      </c>
      <c r="P50" s="349" t="s">
        <v>232</v>
      </c>
      <c r="Q50" s="81">
        <v>50</v>
      </c>
      <c r="R50" s="59">
        <f>Q50/1000*E50</f>
        <v>0.54</v>
      </c>
      <c r="S50" s="78" t="s">
        <v>115</v>
      </c>
      <c r="T50" s="4"/>
    </row>
    <row r="51" spans="1:20" ht="15">
      <c r="A51" s="42" t="s">
        <v>267</v>
      </c>
      <c r="B51" s="42"/>
      <c r="C51" s="42"/>
      <c r="D51" s="63" t="s">
        <v>33</v>
      </c>
      <c r="E51" s="63">
        <v>21.6</v>
      </c>
      <c r="F51" s="63">
        <v>21.6</v>
      </c>
      <c r="G51" s="372"/>
      <c r="H51" s="372"/>
      <c r="I51" s="372"/>
      <c r="J51" s="372"/>
      <c r="K51" s="372"/>
      <c r="L51" s="347"/>
      <c r="M51" s="347"/>
      <c r="N51" s="347"/>
      <c r="O51" s="350"/>
      <c r="P51" s="350"/>
      <c r="Q51" s="81">
        <v>45</v>
      </c>
      <c r="R51" s="59">
        <f t="shared" si="0"/>
        <v>0.972</v>
      </c>
      <c r="S51" s="42"/>
      <c r="T51" s="4"/>
    </row>
    <row r="52" spans="1:20" ht="15">
      <c r="A52" s="42"/>
      <c r="B52" s="42"/>
      <c r="C52" s="42"/>
      <c r="D52" s="63" t="s">
        <v>50</v>
      </c>
      <c r="E52" s="63">
        <v>7.2</v>
      </c>
      <c r="F52" s="63">
        <v>7.2</v>
      </c>
      <c r="G52" s="372"/>
      <c r="H52" s="372"/>
      <c r="I52" s="372"/>
      <c r="J52" s="372"/>
      <c r="K52" s="372"/>
      <c r="L52" s="347"/>
      <c r="M52" s="347"/>
      <c r="N52" s="347"/>
      <c r="O52" s="350"/>
      <c r="P52" s="350"/>
      <c r="Q52" s="208">
        <v>125</v>
      </c>
      <c r="R52" s="59">
        <f t="shared" si="0"/>
        <v>0.9</v>
      </c>
      <c r="S52" s="42"/>
      <c r="T52" s="4"/>
    </row>
    <row r="53" spans="1:20" ht="15">
      <c r="A53" s="42"/>
      <c r="B53" s="42"/>
      <c r="C53" s="42"/>
      <c r="D53" s="63" t="s">
        <v>51</v>
      </c>
      <c r="E53" s="63">
        <v>0.18</v>
      </c>
      <c r="F53" s="63" t="s">
        <v>162</v>
      </c>
      <c r="G53" s="372"/>
      <c r="H53" s="372"/>
      <c r="I53" s="372"/>
      <c r="J53" s="372"/>
      <c r="K53" s="372"/>
      <c r="L53" s="347"/>
      <c r="M53" s="347"/>
      <c r="N53" s="347"/>
      <c r="O53" s="350"/>
      <c r="P53" s="350"/>
      <c r="Q53" s="340">
        <v>280</v>
      </c>
      <c r="R53" s="59">
        <f t="shared" si="0"/>
        <v>0.0504</v>
      </c>
      <c r="S53" s="42"/>
      <c r="T53" s="4"/>
    </row>
    <row r="54" spans="1:20" ht="15">
      <c r="A54" s="46"/>
      <c r="B54" s="46"/>
      <c r="C54" s="46"/>
      <c r="D54" s="63" t="s">
        <v>32</v>
      </c>
      <c r="E54" s="63">
        <v>174.9</v>
      </c>
      <c r="F54" s="63">
        <v>174.9</v>
      </c>
      <c r="G54" s="372"/>
      <c r="H54" s="372"/>
      <c r="I54" s="372"/>
      <c r="J54" s="372"/>
      <c r="K54" s="372"/>
      <c r="L54" s="348"/>
      <c r="M54" s="348"/>
      <c r="N54" s="348"/>
      <c r="O54" s="351"/>
      <c r="P54" s="351"/>
      <c r="Q54" s="81"/>
      <c r="R54" s="59">
        <f t="shared" si="0"/>
        <v>0</v>
      </c>
      <c r="S54" s="117">
        <f>R50+R51+R52+R53+R54</f>
        <v>2.4623999999999997</v>
      </c>
      <c r="T54" s="4"/>
    </row>
    <row r="55" spans="1:20" ht="15">
      <c r="A55" s="46"/>
      <c r="B55" s="46" t="s">
        <v>412</v>
      </c>
      <c r="C55" s="46">
        <v>40</v>
      </c>
      <c r="D55" s="63" t="s">
        <v>412</v>
      </c>
      <c r="E55" s="63">
        <v>40</v>
      </c>
      <c r="F55" s="63">
        <v>40</v>
      </c>
      <c r="G55" s="57">
        <v>2.6</v>
      </c>
      <c r="H55" s="57">
        <v>0.4</v>
      </c>
      <c r="I55" s="57">
        <v>13.6</v>
      </c>
      <c r="J55" s="57">
        <v>72.4</v>
      </c>
      <c r="K55" s="57"/>
      <c r="L55" s="73">
        <v>0.03</v>
      </c>
      <c r="M55" s="73">
        <v>0.012</v>
      </c>
      <c r="N55" s="73"/>
      <c r="O55" s="116" t="s">
        <v>358</v>
      </c>
      <c r="P55" s="116" t="s">
        <v>413</v>
      </c>
      <c r="Q55" s="81">
        <v>40</v>
      </c>
      <c r="R55" s="59">
        <f t="shared" si="0"/>
        <v>1.6</v>
      </c>
      <c r="S55" s="117">
        <f>R55</f>
        <v>1.6</v>
      </c>
      <c r="T55" s="8"/>
    </row>
    <row r="56" spans="1:20" ht="15">
      <c r="A56" s="56"/>
      <c r="B56" s="57" t="s">
        <v>52</v>
      </c>
      <c r="C56" s="57">
        <v>30</v>
      </c>
      <c r="D56" s="63" t="s">
        <v>43</v>
      </c>
      <c r="E56" s="63">
        <v>30</v>
      </c>
      <c r="F56" s="63">
        <v>30</v>
      </c>
      <c r="G56" s="63">
        <v>2.4</v>
      </c>
      <c r="H56" s="63">
        <v>0.36</v>
      </c>
      <c r="I56" s="63">
        <v>12.6</v>
      </c>
      <c r="J56" s="372">
        <v>60.75</v>
      </c>
      <c r="K56" s="372"/>
      <c r="L56" s="56">
        <v>0.06</v>
      </c>
      <c r="M56" s="56">
        <v>0.024</v>
      </c>
      <c r="N56" s="56">
        <v>0</v>
      </c>
      <c r="O56" s="122" t="s">
        <v>414</v>
      </c>
      <c r="P56" s="122" t="s">
        <v>425</v>
      </c>
      <c r="Q56" s="112">
        <v>28.33</v>
      </c>
      <c r="R56" s="59">
        <f t="shared" si="0"/>
        <v>0.8498999999999999</v>
      </c>
      <c r="S56" s="123">
        <f>R56</f>
        <v>0.8498999999999999</v>
      </c>
      <c r="T56" s="8"/>
    </row>
    <row r="57" spans="1:20" ht="15">
      <c r="A57" s="91"/>
      <c r="B57" s="124" t="s">
        <v>46</v>
      </c>
      <c r="C57" s="92"/>
      <c r="D57" s="92"/>
      <c r="E57" s="92"/>
      <c r="F57" s="52"/>
      <c r="G57" s="41">
        <v>26.65</v>
      </c>
      <c r="H57" s="41">
        <v>23.64</v>
      </c>
      <c r="I57" s="41">
        <v>115.96</v>
      </c>
      <c r="J57" s="394">
        <v>788.25</v>
      </c>
      <c r="K57" s="394"/>
      <c r="L57" s="87">
        <v>0.61</v>
      </c>
      <c r="M57" s="87">
        <v>0.81</v>
      </c>
      <c r="N57" s="87">
        <v>18.98</v>
      </c>
      <c r="O57" s="87">
        <v>156.85</v>
      </c>
      <c r="P57" s="125" t="s">
        <v>475</v>
      </c>
      <c r="Q57" s="56"/>
      <c r="R57" s="89"/>
      <c r="S57" s="90">
        <f>S22+S31+S37+S42+S49+S54+S55+S56</f>
        <v>47.603058000000004</v>
      </c>
      <c r="T57" s="8"/>
    </row>
    <row r="58" spans="1:20" ht="15">
      <c r="A58" s="91"/>
      <c r="B58" s="124"/>
      <c r="C58" s="92"/>
      <c r="D58" s="92"/>
      <c r="E58" s="92"/>
      <c r="F58" s="105"/>
      <c r="G58" s="126"/>
      <c r="H58" s="126"/>
      <c r="I58" s="126"/>
      <c r="J58" s="355"/>
      <c r="K58" s="355"/>
      <c r="L58" s="92"/>
      <c r="M58" s="92"/>
      <c r="N58" s="92"/>
      <c r="O58" s="92"/>
      <c r="P58" s="92"/>
      <c r="Q58" s="62"/>
      <c r="R58" s="59"/>
      <c r="S58" s="90"/>
      <c r="T58" s="8"/>
    </row>
    <row r="59" spans="1:20" ht="15">
      <c r="A59" s="91"/>
      <c r="B59" s="37" t="s">
        <v>53</v>
      </c>
      <c r="C59" s="92"/>
      <c r="D59" s="92"/>
      <c r="E59" s="92"/>
      <c r="F59" s="92"/>
      <c r="G59" s="92"/>
      <c r="H59" s="92"/>
      <c r="I59" s="92"/>
      <c r="J59" s="400"/>
      <c r="K59" s="400"/>
      <c r="L59" s="128"/>
      <c r="M59" s="128"/>
      <c r="N59" s="128"/>
      <c r="O59" s="128"/>
      <c r="P59" s="128"/>
      <c r="Q59" s="129"/>
      <c r="R59" s="59"/>
      <c r="S59" s="56"/>
      <c r="T59" s="8"/>
    </row>
    <row r="60" spans="1:20" ht="15">
      <c r="A60" s="106" t="s">
        <v>233</v>
      </c>
      <c r="B60" s="106" t="s">
        <v>54</v>
      </c>
      <c r="C60" s="53">
        <v>70</v>
      </c>
      <c r="D60" s="63" t="s">
        <v>55</v>
      </c>
      <c r="E60" s="63">
        <v>28</v>
      </c>
      <c r="F60" s="63">
        <v>28</v>
      </c>
      <c r="G60" s="395">
        <v>5.67</v>
      </c>
      <c r="H60" s="395">
        <v>1.25</v>
      </c>
      <c r="I60" s="374">
        <v>29.39</v>
      </c>
      <c r="J60" s="374">
        <v>155.68</v>
      </c>
      <c r="K60" s="372"/>
      <c r="L60" s="346" t="s">
        <v>177</v>
      </c>
      <c r="M60" s="346" t="s">
        <v>236</v>
      </c>
      <c r="N60" s="346" t="s">
        <v>237</v>
      </c>
      <c r="O60" s="349" t="s">
        <v>238</v>
      </c>
      <c r="P60" s="349" t="s">
        <v>239</v>
      </c>
      <c r="Q60" s="81">
        <v>27</v>
      </c>
      <c r="R60" s="59">
        <f t="shared" si="0"/>
        <v>0.756</v>
      </c>
      <c r="S60" s="132" t="s">
        <v>115</v>
      </c>
      <c r="T60" s="8"/>
    </row>
    <row r="61" spans="1:20" ht="15">
      <c r="A61" s="42" t="s">
        <v>234</v>
      </c>
      <c r="B61" s="42"/>
      <c r="C61" s="42"/>
      <c r="D61" s="63" t="s">
        <v>33</v>
      </c>
      <c r="E61" s="63">
        <v>1.9</v>
      </c>
      <c r="F61" s="133">
        <v>1.9</v>
      </c>
      <c r="G61" s="396"/>
      <c r="H61" s="396"/>
      <c r="I61" s="372"/>
      <c r="J61" s="372"/>
      <c r="K61" s="372"/>
      <c r="L61" s="347"/>
      <c r="M61" s="347"/>
      <c r="N61" s="347"/>
      <c r="O61" s="350"/>
      <c r="P61" s="350"/>
      <c r="Q61" s="81">
        <v>45</v>
      </c>
      <c r="R61" s="59">
        <f t="shared" si="0"/>
        <v>0.08549999999999999</v>
      </c>
      <c r="S61" s="56"/>
      <c r="T61" s="8"/>
    </row>
    <row r="62" spans="1:20" ht="15">
      <c r="A62" s="42">
        <v>758</v>
      </c>
      <c r="B62" s="42"/>
      <c r="C62" s="42"/>
      <c r="D62" s="63" t="s">
        <v>56</v>
      </c>
      <c r="E62" s="63">
        <v>0.8</v>
      </c>
      <c r="F62" s="133">
        <v>0.8</v>
      </c>
      <c r="G62" s="396"/>
      <c r="H62" s="396"/>
      <c r="I62" s="372"/>
      <c r="J62" s="372"/>
      <c r="K62" s="372"/>
      <c r="L62" s="347"/>
      <c r="M62" s="347"/>
      <c r="N62" s="347"/>
      <c r="O62" s="350"/>
      <c r="P62" s="350"/>
      <c r="Q62" s="340">
        <v>340</v>
      </c>
      <c r="R62" s="59">
        <f t="shared" si="0"/>
        <v>0.272</v>
      </c>
      <c r="S62" s="56"/>
      <c r="T62" s="8"/>
    </row>
    <row r="63" spans="1:20" ht="15">
      <c r="A63" s="42"/>
      <c r="B63" s="42"/>
      <c r="C63" s="42"/>
      <c r="D63" s="63" t="s">
        <v>34</v>
      </c>
      <c r="E63" s="63">
        <v>0.8</v>
      </c>
      <c r="F63" s="133">
        <v>0.8</v>
      </c>
      <c r="G63" s="396"/>
      <c r="H63" s="396"/>
      <c r="I63" s="372"/>
      <c r="J63" s="372"/>
      <c r="K63" s="372"/>
      <c r="L63" s="347"/>
      <c r="M63" s="347"/>
      <c r="N63" s="347"/>
      <c r="O63" s="350"/>
      <c r="P63" s="350"/>
      <c r="Q63" s="340">
        <v>460</v>
      </c>
      <c r="R63" s="59">
        <f t="shared" si="0"/>
        <v>0.36800000000000005</v>
      </c>
      <c r="S63" s="56"/>
      <c r="T63" s="8"/>
    </row>
    <row r="64" spans="1:20" ht="15">
      <c r="A64" s="42"/>
      <c r="B64" s="42"/>
      <c r="C64" s="42"/>
      <c r="D64" s="63" t="s">
        <v>38</v>
      </c>
      <c r="E64" s="63">
        <v>47.2</v>
      </c>
      <c r="F64" s="133">
        <v>37.8</v>
      </c>
      <c r="G64" s="396"/>
      <c r="H64" s="396"/>
      <c r="I64" s="372"/>
      <c r="J64" s="372"/>
      <c r="K64" s="372"/>
      <c r="L64" s="347"/>
      <c r="M64" s="347"/>
      <c r="N64" s="347"/>
      <c r="O64" s="350"/>
      <c r="P64" s="350"/>
      <c r="Q64" s="81">
        <v>20</v>
      </c>
      <c r="R64" s="59">
        <f t="shared" si="0"/>
        <v>0.9440000000000001</v>
      </c>
      <c r="S64" s="56"/>
      <c r="T64" s="8"/>
    </row>
    <row r="65" spans="1:20" ht="36">
      <c r="A65" s="42"/>
      <c r="B65" s="42"/>
      <c r="C65" s="42"/>
      <c r="D65" s="135" t="s">
        <v>92</v>
      </c>
      <c r="E65" s="63">
        <v>1.3</v>
      </c>
      <c r="F65" s="133">
        <v>1.3</v>
      </c>
      <c r="G65" s="396"/>
      <c r="H65" s="396"/>
      <c r="I65" s="372"/>
      <c r="J65" s="372"/>
      <c r="K65" s="372"/>
      <c r="L65" s="347"/>
      <c r="M65" s="347"/>
      <c r="N65" s="347"/>
      <c r="O65" s="350"/>
      <c r="P65" s="350"/>
      <c r="Q65" s="81">
        <v>27</v>
      </c>
      <c r="R65" s="59">
        <f t="shared" si="0"/>
        <v>0.0351</v>
      </c>
      <c r="S65" s="56"/>
      <c r="T65" s="8"/>
    </row>
    <row r="66" spans="1:20" ht="15">
      <c r="A66" s="42"/>
      <c r="B66" s="42"/>
      <c r="C66" s="42"/>
      <c r="D66" s="63" t="s">
        <v>235</v>
      </c>
      <c r="E66" s="63">
        <v>3.3</v>
      </c>
      <c r="F66" s="133">
        <v>3.3</v>
      </c>
      <c r="G66" s="396"/>
      <c r="H66" s="396"/>
      <c r="I66" s="372"/>
      <c r="J66" s="372"/>
      <c r="K66" s="372"/>
      <c r="L66" s="347"/>
      <c r="M66" s="347"/>
      <c r="N66" s="347"/>
      <c r="O66" s="350"/>
      <c r="P66" s="350"/>
      <c r="Q66" s="81">
        <v>75</v>
      </c>
      <c r="R66" s="59">
        <f t="shared" si="0"/>
        <v>0.24749999999999997</v>
      </c>
      <c r="S66" s="56"/>
      <c r="T66" s="8"/>
    </row>
    <row r="67" spans="1:20" ht="15">
      <c r="A67" s="42"/>
      <c r="B67" s="42"/>
      <c r="C67" s="42"/>
      <c r="D67" s="63" t="s">
        <v>102</v>
      </c>
      <c r="E67" s="63">
        <v>0.7</v>
      </c>
      <c r="F67" s="133">
        <v>0.7</v>
      </c>
      <c r="G67" s="396"/>
      <c r="H67" s="396"/>
      <c r="I67" s="372"/>
      <c r="J67" s="372"/>
      <c r="K67" s="372"/>
      <c r="L67" s="347"/>
      <c r="M67" s="347"/>
      <c r="N67" s="347"/>
      <c r="O67" s="350"/>
      <c r="P67" s="350"/>
      <c r="Q67" s="81">
        <v>12</v>
      </c>
      <c r="R67" s="59">
        <f t="shared" si="0"/>
        <v>0.0084</v>
      </c>
      <c r="S67" s="56"/>
      <c r="T67" s="8"/>
    </row>
    <row r="68" spans="1:20" ht="15">
      <c r="A68" s="42"/>
      <c r="B68" s="42"/>
      <c r="C68" s="42"/>
      <c r="D68" s="63" t="s">
        <v>60</v>
      </c>
      <c r="E68" s="133">
        <v>1.4</v>
      </c>
      <c r="F68" s="133">
        <v>1.4</v>
      </c>
      <c r="G68" s="396"/>
      <c r="H68" s="396"/>
      <c r="I68" s="372"/>
      <c r="J68" s="372"/>
      <c r="K68" s="372"/>
      <c r="L68" s="347"/>
      <c r="M68" s="347"/>
      <c r="N68" s="347"/>
      <c r="O68" s="350"/>
      <c r="P68" s="350"/>
      <c r="Q68" s="136">
        <v>6.5</v>
      </c>
      <c r="R68" s="139">
        <f>Q68/40*E68</f>
        <v>0.22749999999999998</v>
      </c>
      <c r="S68" s="56"/>
      <c r="T68" s="8"/>
    </row>
    <row r="69" spans="1:20" ht="15">
      <c r="A69" s="42"/>
      <c r="B69" s="42"/>
      <c r="C69" s="42"/>
      <c r="D69" s="63" t="s">
        <v>32</v>
      </c>
      <c r="E69" s="140" t="s">
        <v>356</v>
      </c>
      <c r="F69" s="133">
        <v>13.3</v>
      </c>
      <c r="G69" s="396"/>
      <c r="H69" s="396"/>
      <c r="I69" s="372"/>
      <c r="J69" s="372"/>
      <c r="K69" s="372"/>
      <c r="L69" s="347"/>
      <c r="M69" s="347"/>
      <c r="N69" s="347"/>
      <c r="O69" s="350"/>
      <c r="P69" s="350"/>
      <c r="Q69" s="81"/>
      <c r="R69" s="59"/>
      <c r="S69" s="56"/>
      <c r="T69" s="8"/>
    </row>
    <row r="70" spans="1:20" ht="15">
      <c r="A70" s="46"/>
      <c r="B70" s="46"/>
      <c r="C70" s="46"/>
      <c r="D70" s="63" t="s">
        <v>41</v>
      </c>
      <c r="E70" s="63">
        <v>7.4</v>
      </c>
      <c r="F70" s="133">
        <v>6.3</v>
      </c>
      <c r="G70" s="396"/>
      <c r="H70" s="396"/>
      <c r="I70" s="372"/>
      <c r="J70" s="372"/>
      <c r="K70" s="372"/>
      <c r="L70" s="348"/>
      <c r="M70" s="348"/>
      <c r="N70" s="348"/>
      <c r="O70" s="351"/>
      <c r="P70" s="351"/>
      <c r="Q70" s="81">
        <v>18</v>
      </c>
      <c r="R70" s="59">
        <f t="shared" si="0"/>
        <v>0.13319999999999999</v>
      </c>
      <c r="S70" s="74">
        <f>R60+R61+R62+R63+R64+R65+R66+R67+R68+R70</f>
        <v>3.0772000000000004</v>
      </c>
      <c r="T70" s="8"/>
    </row>
    <row r="71" spans="1:20" ht="15">
      <c r="A71" s="57">
        <v>698</v>
      </c>
      <c r="B71" s="57" t="s">
        <v>505</v>
      </c>
      <c r="C71" s="57">
        <v>180</v>
      </c>
      <c r="D71" s="63" t="s">
        <v>505</v>
      </c>
      <c r="E71" s="63">
        <v>185.4</v>
      </c>
      <c r="F71" s="63">
        <v>180</v>
      </c>
      <c r="G71" s="141">
        <v>5.4</v>
      </c>
      <c r="H71" s="141">
        <v>10.8</v>
      </c>
      <c r="I71" s="56">
        <v>7.38</v>
      </c>
      <c r="J71" s="372">
        <v>153</v>
      </c>
      <c r="K71" s="372"/>
      <c r="L71" s="56">
        <v>0.03</v>
      </c>
      <c r="M71" s="56" t="s">
        <v>156</v>
      </c>
      <c r="N71" s="122" t="s">
        <v>465</v>
      </c>
      <c r="O71" s="56">
        <v>223.2</v>
      </c>
      <c r="P71" s="56" t="s">
        <v>144</v>
      </c>
      <c r="Q71" s="81">
        <v>50</v>
      </c>
      <c r="R71" s="59">
        <f t="shared" si="0"/>
        <v>9.270000000000001</v>
      </c>
      <c r="S71" s="119">
        <f>R71</f>
        <v>9.270000000000001</v>
      </c>
      <c r="T71" s="8"/>
    </row>
    <row r="72" spans="1:20" ht="15">
      <c r="A72" s="91"/>
      <c r="B72" s="124" t="s">
        <v>46</v>
      </c>
      <c r="C72" s="92"/>
      <c r="D72" s="92"/>
      <c r="E72" s="92"/>
      <c r="F72" s="62"/>
      <c r="G72" s="88">
        <f>SUM(G60:G71)</f>
        <v>11.07</v>
      </c>
      <c r="H72" s="88">
        <f>SUM(H60:H71)</f>
        <v>12.05</v>
      </c>
      <c r="I72" s="87">
        <f>SUM(I60:I71)</f>
        <v>36.77</v>
      </c>
      <c r="J72" s="373">
        <f>SUM(J60:K71)</f>
        <v>308.68</v>
      </c>
      <c r="K72" s="373"/>
      <c r="L72" s="87">
        <v>0.13</v>
      </c>
      <c r="M72" s="87" t="s">
        <v>320</v>
      </c>
      <c r="N72" s="87">
        <v>20.07</v>
      </c>
      <c r="O72" s="87">
        <v>251.3</v>
      </c>
      <c r="P72" s="125" t="s">
        <v>232</v>
      </c>
      <c r="Q72" s="56"/>
      <c r="R72" s="56"/>
      <c r="S72" s="74">
        <f>R70+R71</f>
        <v>9.403200000000002</v>
      </c>
      <c r="T72" s="8"/>
    </row>
    <row r="73" spans="1:20" ht="15">
      <c r="A73" s="91"/>
      <c r="B73" s="37" t="s">
        <v>57</v>
      </c>
      <c r="C73" s="92"/>
      <c r="D73" s="92"/>
      <c r="E73" s="92"/>
      <c r="F73" s="62"/>
      <c r="G73" s="88">
        <v>47.9</v>
      </c>
      <c r="H73" s="87">
        <f>SUM(H18+H20+H57+H72)</f>
        <v>47.290000000000006</v>
      </c>
      <c r="I73" s="125" t="e">
        <f>SUM(I18+I20+I57+I72)</f>
        <v>#VALUE!</v>
      </c>
      <c r="J73" s="373">
        <f>SUM(J18+J20+J57+J72)</f>
        <v>1510.8300000000002</v>
      </c>
      <c r="K73" s="373"/>
      <c r="L73" s="87">
        <v>0.87</v>
      </c>
      <c r="M73" s="125" t="s">
        <v>476</v>
      </c>
      <c r="N73" s="87">
        <v>42.05</v>
      </c>
      <c r="O73" s="87">
        <v>541.02</v>
      </c>
      <c r="P73" s="87">
        <v>12.47</v>
      </c>
      <c r="Q73" s="56"/>
      <c r="R73" s="56"/>
      <c r="S73" s="74">
        <f>S18+S20+S57+S72</f>
        <v>79.434658</v>
      </c>
      <c r="T73" s="8"/>
    </row>
    <row r="74" spans="1:2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19" ht="15">
      <c r="A84" s="4"/>
      <c r="B84" s="18" t="s">
        <v>525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">
      <c r="A85" s="35" t="s">
        <v>0</v>
      </c>
      <c r="B85" s="35" t="s">
        <v>1</v>
      </c>
      <c r="C85" s="35" t="s">
        <v>3</v>
      </c>
      <c r="D85" s="35" t="s">
        <v>5</v>
      </c>
      <c r="E85" s="354" t="s">
        <v>3</v>
      </c>
      <c r="F85" s="355"/>
      <c r="G85" s="358" t="s">
        <v>26</v>
      </c>
      <c r="H85" s="359"/>
      <c r="I85" s="359"/>
      <c r="J85" s="358" t="s">
        <v>11</v>
      </c>
      <c r="K85" s="397"/>
      <c r="L85" s="354" t="s">
        <v>13</v>
      </c>
      <c r="M85" s="355"/>
      <c r="N85" s="355"/>
      <c r="O85" s="358" t="s">
        <v>24</v>
      </c>
      <c r="P85" s="359"/>
      <c r="Q85" s="41" t="s">
        <v>19</v>
      </c>
      <c r="R85" s="41" t="s">
        <v>21</v>
      </c>
      <c r="S85" s="41" t="s">
        <v>21</v>
      </c>
    </row>
    <row r="86" spans="1:19" ht="15">
      <c r="A86" s="42"/>
      <c r="B86" s="43" t="s">
        <v>2</v>
      </c>
      <c r="C86" s="43" t="s">
        <v>4</v>
      </c>
      <c r="D86" s="42"/>
      <c r="E86" s="35" t="s">
        <v>6</v>
      </c>
      <c r="F86" s="35" t="s">
        <v>7</v>
      </c>
      <c r="G86" s="370" t="s">
        <v>27</v>
      </c>
      <c r="H86" s="370"/>
      <c r="I86" s="370"/>
      <c r="J86" s="398" t="s">
        <v>12</v>
      </c>
      <c r="K86" s="399"/>
      <c r="L86" s="356" t="s">
        <v>14</v>
      </c>
      <c r="M86" s="352" t="s">
        <v>15</v>
      </c>
      <c r="N86" s="352" t="s">
        <v>16</v>
      </c>
      <c r="O86" s="369" t="s">
        <v>25</v>
      </c>
      <c r="P86" s="369"/>
      <c r="Q86" s="45" t="s">
        <v>20</v>
      </c>
      <c r="R86" s="45" t="s">
        <v>22</v>
      </c>
      <c r="S86" s="45" t="s">
        <v>23</v>
      </c>
    </row>
    <row r="87" spans="1:19" ht="15">
      <c r="A87" s="46"/>
      <c r="B87" s="46"/>
      <c r="C87" s="46"/>
      <c r="D87" s="46"/>
      <c r="E87" s="46"/>
      <c r="F87" s="46"/>
      <c r="G87" s="47" t="s">
        <v>8</v>
      </c>
      <c r="H87" s="47" t="s">
        <v>9</v>
      </c>
      <c r="I87" s="47" t="s">
        <v>10</v>
      </c>
      <c r="J87" s="48"/>
      <c r="K87" s="49"/>
      <c r="L87" s="357"/>
      <c r="M87" s="353"/>
      <c r="N87" s="353"/>
      <c r="O87" s="47" t="s">
        <v>17</v>
      </c>
      <c r="P87" s="47" t="s">
        <v>18</v>
      </c>
      <c r="Q87" s="51"/>
      <c r="R87" s="51"/>
      <c r="S87" s="51"/>
    </row>
    <row r="88" spans="1:19" ht="15">
      <c r="A88" s="358" t="s">
        <v>35</v>
      </c>
      <c r="B88" s="359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52"/>
    </row>
    <row r="89" spans="1:19" ht="15">
      <c r="A89" s="53">
        <v>337</v>
      </c>
      <c r="B89" s="53" t="s">
        <v>58</v>
      </c>
      <c r="C89" s="53" t="s">
        <v>59</v>
      </c>
      <c r="D89" s="57" t="s">
        <v>60</v>
      </c>
      <c r="E89" s="57">
        <v>40</v>
      </c>
      <c r="F89" s="57">
        <v>40</v>
      </c>
      <c r="G89" s="57">
        <v>5.1</v>
      </c>
      <c r="H89" s="57">
        <v>4.6</v>
      </c>
      <c r="I89" s="57">
        <v>0.3</v>
      </c>
      <c r="J89" s="372">
        <v>63</v>
      </c>
      <c r="K89" s="372"/>
      <c r="L89" s="57" t="s">
        <v>122</v>
      </c>
      <c r="M89" s="57" t="s">
        <v>139</v>
      </c>
      <c r="N89" s="57">
        <v>0</v>
      </c>
      <c r="O89" s="57">
        <v>22</v>
      </c>
      <c r="P89" s="142" t="s">
        <v>203</v>
      </c>
      <c r="Q89" s="143" t="s">
        <v>509</v>
      </c>
      <c r="R89" s="68" t="s">
        <v>509</v>
      </c>
      <c r="S89" s="144">
        <v>6.5</v>
      </c>
    </row>
    <row r="90" spans="1:19" ht="15">
      <c r="A90" s="53">
        <v>214</v>
      </c>
      <c r="B90" s="145" t="s">
        <v>61</v>
      </c>
      <c r="C90" s="53">
        <v>200</v>
      </c>
      <c r="D90" s="55" t="s">
        <v>62</v>
      </c>
      <c r="E90" s="57">
        <v>284.8</v>
      </c>
      <c r="F90" s="57" t="s">
        <v>159</v>
      </c>
      <c r="G90" s="346">
        <v>5</v>
      </c>
      <c r="H90" s="346">
        <v>9.2</v>
      </c>
      <c r="I90" s="346">
        <v>21.4</v>
      </c>
      <c r="J90" s="360">
        <v>188</v>
      </c>
      <c r="K90" s="361"/>
      <c r="L90" s="346" t="s">
        <v>163</v>
      </c>
      <c r="M90" s="346" t="s">
        <v>164</v>
      </c>
      <c r="N90" s="346" t="s">
        <v>165</v>
      </c>
      <c r="O90" s="346" t="s">
        <v>166</v>
      </c>
      <c r="P90" s="349" t="s">
        <v>198</v>
      </c>
      <c r="Q90" s="58">
        <v>20</v>
      </c>
      <c r="R90" s="68">
        <f>Q90/1000*E90</f>
        <v>5.696000000000001</v>
      </c>
      <c r="S90" s="68" t="s">
        <v>115</v>
      </c>
    </row>
    <row r="91" spans="1:19" ht="15">
      <c r="A91" s="42"/>
      <c r="B91" s="146"/>
      <c r="C91" s="70"/>
      <c r="D91" s="55" t="s">
        <v>45</v>
      </c>
      <c r="E91" s="57">
        <v>8</v>
      </c>
      <c r="F91" s="57">
        <v>8</v>
      </c>
      <c r="G91" s="347"/>
      <c r="H91" s="347"/>
      <c r="I91" s="347"/>
      <c r="J91" s="362"/>
      <c r="K91" s="363"/>
      <c r="L91" s="347"/>
      <c r="M91" s="347"/>
      <c r="N91" s="347"/>
      <c r="O91" s="347"/>
      <c r="P91" s="350"/>
      <c r="Q91" s="58">
        <v>75</v>
      </c>
      <c r="R91" s="68">
        <f aca="true" t="shared" si="1" ref="R91:R104">Q91/1000*E91</f>
        <v>0.6</v>
      </c>
      <c r="S91" s="57"/>
    </row>
    <row r="92" spans="1:19" ht="15">
      <c r="A92" s="42"/>
      <c r="B92" s="146"/>
      <c r="C92" s="70"/>
      <c r="D92" s="55" t="s">
        <v>40</v>
      </c>
      <c r="E92" s="57">
        <v>4.8</v>
      </c>
      <c r="F92" s="57" t="s">
        <v>160</v>
      </c>
      <c r="G92" s="347"/>
      <c r="H92" s="347"/>
      <c r="I92" s="347"/>
      <c r="J92" s="362"/>
      <c r="K92" s="363"/>
      <c r="L92" s="347"/>
      <c r="M92" s="347"/>
      <c r="N92" s="347"/>
      <c r="O92" s="347"/>
      <c r="P92" s="350"/>
      <c r="Q92" s="317">
        <v>18</v>
      </c>
      <c r="R92" s="68">
        <f t="shared" si="1"/>
        <v>0.08639999999999999</v>
      </c>
      <c r="S92" s="57"/>
    </row>
    <row r="93" spans="1:19" ht="15">
      <c r="A93" s="42"/>
      <c r="B93" s="146"/>
      <c r="C93" s="70"/>
      <c r="D93" s="55" t="s">
        <v>63</v>
      </c>
      <c r="E93" s="57">
        <v>9.6</v>
      </c>
      <c r="F93" s="57">
        <v>8</v>
      </c>
      <c r="G93" s="347"/>
      <c r="H93" s="347"/>
      <c r="I93" s="347"/>
      <c r="J93" s="362"/>
      <c r="K93" s="363"/>
      <c r="L93" s="347"/>
      <c r="M93" s="347"/>
      <c r="N93" s="347"/>
      <c r="O93" s="347"/>
      <c r="P93" s="350"/>
      <c r="Q93" s="58">
        <v>18</v>
      </c>
      <c r="R93" s="68">
        <f t="shared" si="1"/>
        <v>0.17279999999999998</v>
      </c>
      <c r="S93" s="57"/>
    </row>
    <row r="94" spans="1:19" ht="15">
      <c r="A94" s="42"/>
      <c r="B94" s="146"/>
      <c r="C94" s="70"/>
      <c r="D94" s="55" t="s">
        <v>64</v>
      </c>
      <c r="E94" s="57">
        <v>14.4</v>
      </c>
      <c r="F94" s="57" t="s">
        <v>133</v>
      </c>
      <c r="G94" s="347"/>
      <c r="H94" s="347"/>
      <c r="I94" s="347"/>
      <c r="J94" s="362"/>
      <c r="K94" s="363"/>
      <c r="L94" s="347"/>
      <c r="M94" s="347"/>
      <c r="N94" s="347"/>
      <c r="O94" s="347"/>
      <c r="P94" s="350"/>
      <c r="Q94" s="58">
        <v>88</v>
      </c>
      <c r="R94" s="68">
        <f t="shared" si="1"/>
        <v>1.2671999999999999</v>
      </c>
      <c r="S94" s="57"/>
    </row>
    <row r="95" spans="1:19" ht="15">
      <c r="A95" s="42"/>
      <c r="B95" s="146"/>
      <c r="C95" s="70"/>
      <c r="D95" s="55" t="s">
        <v>65</v>
      </c>
      <c r="E95" s="57">
        <v>3.2</v>
      </c>
      <c r="F95" s="57" t="s">
        <v>161</v>
      </c>
      <c r="G95" s="347"/>
      <c r="H95" s="347"/>
      <c r="I95" s="347"/>
      <c r="J95" s="362"/>
      <c r="K95" s="363"/>
      <c r="L95" s="347"/>
      <c r="M95" s="347"/>
      <c r="N95" s="347"/>
      <c r="O95" s="347"/>
      <c r="P95" s="350"/>
      <c r="Q95" s="58">
        <v>27</v>
      </c>
      <c r="R95" s="68">
        <f t="shared" si="1"/>
        <v>0.0864</v>
      </c>
      <c r="S95" s="57"/>
    </row>
    <row r="96" spans="1:19" ht="15">
      <c r="A96" s="42"/>
      <c r="B96" s="146"/>
      <c r="C96" s="70"/>
      <c r="D96" s="55" t="s">
        <v>33</v>
      </c>
      <c r="E96" s="57">
        <v>6.4</v>
      </c>
      <c r="F96" s="57" t="s">
        <v>134</v>
      </c>
      <c r="G96" s="347"/>
      <c r="H96" s="347"/>
      <c r="I96" s="347"/>
      <c r="J96" s="362"/>
      <c r="K96" s="363"/>
      <c r="L96" s="347"/>
      <c r="M96" s="347"/>
      <c r="N96" s="347"/>
      <c r="O96" s="347"/>
      <c r="P96" s="350"/>
      <c r="Q96" s="317">
        <v>45</v>
      </c>
      <c r="R96" s="68">
        <f t="shared" si="1"/>
        <v>0.288</v>
      </c>
      <c r="S96" s="57"/>
    </row>
    <row r="97" spans="1:19" ht="15">
      <c r="A97" s="42"/>
      <c r="B97" s="146"/>
      <c r="C97" s="70"/>
      <c r="D97" s="55" t="s">
        <v>102</v>
      </c>
      <c r="E97" s="57">
        <v>1</v>
      </c>
      <c r="F97" s="57">
        <v>1</v>
      </c>
      <c r="G97" s="347"/>
      <c r="H97" s="347"/>
      <c r="I97" s="347"/>
      <c r="J97" s="362"/>
      <c r="K97" s="363"/>
      <c r="L97" s="347"/>
      <c r="M97" s="347"/>
      <c r="N97" s="347"/>
      <c r="O97" s="347"/>
      <c r="P97" s="350"/>
      <c r="Q97" s="58">
        <v>12</v>
      </c>
      <c r="R97" s="68">
        <f t="shared" si="1"/>
        <v>0.012</v>
      </c>
      <c r="S97" s="57"/>
    </row>
    <row r="98" spans="1:19" ht="15">
      <c r="A98" s="46"/>
      <c r="B98" s="147"/>
      <c r="C98" s="73"/>
      <c r="D98" s="55" t="s">
        <v>66</v>
      </c>
      <c r="E98" s="57">
        <v>0.18</v>
      </c>
      <c r="F98" s="57" t="s">
        <v>162</v>
      </c>
      <c r="G98" s="348"/>
      <c r="H98" s="348"/>
      <c r="I98" s="348"/>
      <c r="J98" s="364"/>
      <c r="K98" s="365"/>
      <c r="L98" s="348"/>
      <c r="M98" s="348"/>
      <c r="N98" s="348"/>
      <c r="O98" s="348"/>
      <c r="P98" s="351"/>
      <c r="Q98" s="342">
        <v>280</v>
      </c>
      <c r="R98" s="68">
        <f t="shared" si="1"/>
        <v>0.0504</v>
      </c>
      <c r="S98" s="148">
        <f>R90+R91+R92+R93+R94+R95+R96+R98+R97</f>
        <v>8.2592</v>
      </c>
    </row>
    <row r="99" spans="1:19" ht="15">
      <c r="A99" s="66">
        <v>3</v>
      </c>
      <c r="B99" s="66" t="s">
        <v>434</v>
      </c>
      <c r="C99" s="66">
        <v>50</v>
      </c>
      <c r="D99" s="67" t="s">
        <v>70</v>
      </c>
      <c r="E99" s="57">
        <v>30</v>
      </c>
      <c r="F99" s="57">
        <v>30</v>
      </c>
      <c r="G99" s="66"/>
      <c r="H99" s="66"/>
      <c r="I99" s="66"/>
      <c r="J99" s="346"/>
      <c r="K99" s="346"/>
      <c r="L99" s="346" t="s">
        <v>121</v>
      </c>
      <c r="M99" s="346" t="s">
        <v>130</v>
      </c>
      <c r="N99" s="346" t="s">
        <v>168</v>
      </c>
      <c r="O99" s="346" t="s">
        <v>169</v>
      </c>
      <c r="P99" s="346" t="s">
        <v>170</v>
      </c>
      <c r="Q99" s="58">
        <v>28.33</v>
      </c>
      <c r="R99" s="68">
        <f t="shared" si="1"/>
        <v>0.8498999999999999</v>
      </c>
      <c r="S99" s="57"/>
    </row>
    <row r="100" spans="1:19" ht="15">
      <c r="A100" s="69"/>
      <c r="B100" s="69" t="s">
        <v>435</v>
      </c>
      <c r="C100" s="69"/>
      <c r="D100" s="67" t="s">
        <v>69</v>
      </c>
      <c r="E100" s="57">
        <v>5</v>
      </c>
      <c r="F100" s="57">
        <v>5</v>
      </c>
      <c r="G100" s="69"/>
      <c r="H100" s="69"/>
      <c r="I100" s="69"/>
      <c r="J100" s="347"/>
      <c r="K100" s="347"/>
      <c r="L100" s="347"/>
      <c r="M100" s="347"/>
      <c r="N100" s="347"/>
      <c r="O100" s="347"/>
      <c r="P100" s="347"/>
      <c r="Q100" s="144">
        <v>460</v>
      </c>
      <c r="R100" s="68">
        <f t="shared" si="1"/>
        <v>2.3000000000000003</v>
      </c>
      <c r="S100" s="71" t="s">
        <v>115</v>
      </c>
    </row>
    <row r="101" spans="1:19" ht="15">
      <c r="A101" s="72"/>
      <c r="B101" s="72"/>
      <c r="C101" s="72"/>
      <c r="D101" s="57" t="s">
        <v>167</v>
      </c>
      <c r="E101" s="57">
        <v>16</v>
      </c>
      <c r="F101" s="57">
        <v>15</v>
      </c>
      <c r="G101" s="72">
        <v>6.7</v>
      </c>
      <c r="H101" s="72">
        <v>11.2</v>
      </c>
      <c r="I101" s="72">
        <v>10.4</v>
      </c>
      <c r="J101" s="348">
        <v>175.7</v>
      </c>
      <c r="K101" s="348"/>
      <c r="L101" s="348"/>
      <c r="M101" s="348"/>
      <c r="N101" s="348"/>
      <c r="O101" s="348"/>
      <c r="P101" s="348"/>
      <c r="Q101" s="342">
        <v>390</v>
      </c>
      <c r="R101" s="68">
        <f t="shared" si="1"/>
        <v>6.24</v>
      </c>
      <c r="S101" s="74">
        <f>R99+R100+R101</f>
        <v>9.3899</v>
      </c>
    </row>
    <row r="102" spans="1:19" ht="15">
      <c r="A102" s="53">
        <v>692</v>
      </c>
      <c r="B102" s="53" t="s">
        <v>171</v>
      </c>
      <c r="C102" s="53">
        <v>180</v>
      </c>
      <c r="D102" s="63" t="s">
        <v>172</v>
      </c>
      <c r="E102" s="63">
        <v>7.2</v>
      </c>
      <c r="F102" s="63" t="s">
        <v>173</v>
      </c>
      <c r="G102" s="349" t="s">
        <v>510</v>
      </c>
      <c r="H102" s="349" t="s">
        <v>511</v>
      </c>
      <c r="I102" s="349" t="s">
        <v>512</v>
      </c>
      <c r="J102" s="360">
        <v>136.8</v>
      </c>
      <c r="K102" s="361"/>
      <c r="L102" s="346" t="s">
        <v>118</v>
      </c>
      <c r="M102" s="346" t="s">
        <v>121</v>
      </c>
      <c r="N102" s="346" t="s">
        <v>175</v>
      </c>
      <c r="O102" s="346" t="s">
        <v>176</v>
      </c>
      <c r="P102" s="346" t="s">
        <v>177</v>
      </c>
      <c r="Q102" s="77">
        <v>380</v>
      </c>
      <c r="R102" s="68">
        <f t="shared" si="1"/>
        <v>2.736</v>
      </c>
      <c r="S102" s="149" t="s">
        <v>115</v>
      </c>
    </row>
    <row r="103" spans="1:19" ht="15">
      <c r="A103" s="42"/>
      <c r="B103" s="42"/>
      <c r="C103" s="42"/>
      <c r="D103" s="63" t="s">
        <v>33</v>
      </c>
      <c r="E103" s="63">
        <v>18</v>
      </c>
      <c r="F103" s="63">
        <v>18</v>
      </c>
      <c r="G103" s="350"/>
      <c r="H103" s="350"/>
      <c r="I103" s="350"/>
      <c r="J103" s="362"/>
      <c r="K103" s="363"/>
      <c r="L103" s="347"/>
      <c r="M103" s="347"/>
      <c r="N103" s="347"/>
      <c r="O103" s="347"/>
      <c r="P103" s="347"/>
      <c r="Q103" s="81">
        <v>45</v>
      </c>
      <c r="R103" s="68">
        <f t="shared" si="1"/>
        <v>0.8099999999999999</v>
      </c>
      <c r="S103" s="56"/>
    </row>
    <row r="104" spans="1:19" ht="15">
      <c r="A104" s="42"/>
      <c r="B104" s="42"/>
      <c r="C104" s="42"/>
      <c r="D104" s="63" t="s">
        <v>31</v>
      </c>
      <c r="E104" s="63">
        <v>45</v>
      </c>
      <c r="F104" s="63">
        <v>45</v>
      </c>
      <c r="G104" s="350"/>
      <c r="H104" s="350"/>
      <c r="I104" s="350"/>
      <c r="J104" s="362"/>
      <c r="K104" s="363"/>
      <c r="L104" s="347"/>
      <c r="M104" s="347"/>
      <c r="N104" s="347"/>
      <c r="O104" s="347"/>
      <c r="P104" s="347"/>
      <c r="Q104" s="81">
        <v>47</v>
      </c>
      <c r="R104" s="68">
        <f t="shared" si="1"/>
        <v>2.115</v>
      </c>
      <c r="S104" s="56"/>
    </row>
    <row r="105" spans="1:19" ht="15">
      <c r="A105" s="46"/>
      <c r="B105" s="46"/>
      <c r="C105" s="46"/>
      <c r="D105" s="63" t="s">
        <v>32</v>
      </c>
      <c r="E105" s="57">
        <v>154.8</v>
      </c>
      <c r="F105" s="57" t="s">
        <v>174</v>
      </c>
      <c r="G105" s="351"/>
      <c r="H105" s="351"/>
      <c r="I105" s="351"/>
      <c r="J105" s="364"/>
      <c r="K105" s="365"/>
      <c r="L105" s="348"/>
      <c r="M105" s="348"/>
      <c r="N105" s="348"/>
      <c r="O105" s="348"/>
      <c r="P105" s="348"/>
      <c r="Q105" s="58"/>
      <c r="R105" s="59" t="s">
        <v>115</v>
      </c>
      <c r="S105" s="148">
        <f>R102+R103+R104</f>
        <v>5.6610000000000005</v>
      </c>
    </row>
    <row r="106" spans="1:19" ht="15">
      <c r="A106" s="91"/>
      <c r="B106" s="124" t="s">
        <v>46</v>
      </c>
      <c r="C106" s="92"/>
      <c r="D106" s="92"/>
      <c r="E106" s="92"/>
      <c r="F106" s="62"/>
      <c r="G106" s="87">
        <v>19</v>
      </c>
      <c r="H106" s="87">
        <v>28.2</v>
      </c>
      <c r="I106" s="87">
        <v>57.6</v>
      </c>
      <c r="J106" s="373">
        <v>563.3</v>
      </c>
      <c r="K106" s="373"/>
      <c r="L106" s="87">
        <v>0.23</v>
      </c>
      <c r="M106" s="87">
        <v>0.24</v>
      </c>
      <c r="N106" s="87" t="s">
        <v>354</v>
      </c>
      <c r="O106" s="87">
        <v>333.95</v>
      </c>
      <c r="P106" s="125" t="s">
        <v>477</v>
      </c>
      <c r="Q106" s="56"/>
      <c r="R106" s="68">
        <f aca="true" t="shared" si="2" ref="R106:R131">Q106/1000*E106</f>
        <v>0</v>
      </c>
      <c r="S106" s="117">
        <f>S98+S101+S105+S89</f>
        <v>29.810100000000002</v>
      </c>
    </row>
    <row r="107" spans="1:19" ht="15">
      <c r="A107" s="91"/>
      <c r="B107" s="150" t="s">
        <v>80</v>
      </c>
      <c r="C107" s="92"/>
      <c r="D107" s="92"/>
      <c r="E107" s="92"/>
      <c r="F107" s="92"/>
      <c r="G107" s="93"/>
      <c r="H107" s="93"/>
      <c r="I107" s="93"/>
      <c r="J107" s="37"/>
      <c r="K107" s="37"/>
      <c r="L107" s="93"/>
      <c r="M107" s="93"/>
      <c r="N107" s="93"/>
      <c r="O107" s="93"/>
      <c r="P107" s="151"/>
      <c r="Q107" s="56"/>
      <c r="R107" s="68"/>
      <c r="S107" s="152"/>
    </row>
    <row r="108" spans="1:19" ht="15">
      <c r="A108" s="91"/>
      <c r="B108" s="85" t="s">
        <v>526</v>
      </c>
      <c r="C108" s="56">
        <v>100</v>
      </c>
      <c r="D108" s="56" t="s">
        <v>397</v>
      </c>
      <c r="E108" s="56">
        <v>100</v>
      </c>
      <c r="F108" s="56">
        <v>100</v>
      </c>
      <c r="G108" s="87">
        <v>0.3</v>
      </c>
      <c r="H108" s="87">
        <v>0</v>
      </c>
      <c r="I108" s="87">
        <v>8.6</v>
      </c>
      <c r="J108" s="47">
        <v>40</v>
      </c>
      <c r="K108" s="47"/>
      <c r="L108" s="56">
        <v>0.01</v>
      </c>
      <c r="M108" s="56">
        <v>0.03</v>
      </c>
      <c r="N108" s="56">
        <v>13</v>
      </c>
      <c r="O108" s="56">
        <v>16</v>
      </c>
      <c r="P108" s="56">
        <v>2.2</v>
      </c>
      <c r="Q108" s="153">
        <v>55</v>
      </c>
      <c r="R108" s="154">
        <f>Q108/1000*E108</f>
        <v>5.5</v>
      </c>
      <c r="S108" s="155">
        <f>R108</f>
        <v>5.5</v>
      </c>
    </row>
    <row r="109" spans="1:19" ht="15">
      <c r="A109" s="91"/>
      <c r="B109" s="37" t="s">
        <v>47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56"/>
      <c r="R109" s="68">
        <f t="shared" si="2"/>
        <v>0</v>
      </c>
      <c r="S109" s="62"/>
    </row>
    <row r="110" spans="1:19" ht="15">
      <c r="A110" s="104"/>
      <c r="B110" s="35" t="s">
        <v>527</v>
      </c>
      <c r="C110" s="106">
        <v>60</v>
      </c>
      <c r="D110" s="106" t="s">
        <v>521</v>
      </c>
      <c r="E110" s="106">
        <v>60</v>
      </c>
      <c r="F110" s="106">
        <v>60</v>
      </c>
      <c r="G110" s="106">
        <v>0.48</v>
      </c>
      <c r="H110" s="106">
        <v>0.06</v>
      </c>
      <c r="I110" s="106">
        <v>1.5</v>
      </c>
      <c r="J110" s="106">
        <v>8.4</v>
      </c>
      <c r="K110" s="106"/>
      <c r="L110" s="106"/>
      <c r="M110" s="106"/>
      <c r="N110" s="106">
        <v>6</v>
      </c>
      <c r="O110" s="106"/>
      <c r="P110" s="106"/>
      <c r="Q110" s="313">
        <v>100</v>
      </c>
      <c r="R110" s="60">
        <f>Q110/1000*E110</f>
        <v>6</v>
      </c>
      <c r="S110" s="132">
        <f>R110</f>
        <v>6</v>
      </c>
    </row>
    <row r="111" spans="1:19" ht="15">
      <c r="A111" s="159"/>
      <c r="B111" s="95" t="s">
        <v>524</v>
      </c>
      <c r="C111" s="46"/>
      <c r="D111" s="46" t="s">
        <v>524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314"/>
      <c r="S111" s="62"/>
    </row>
    <row r="112" spans="1:19" ht="15">
      <c r="A112" s="106">
        <v>133</v>
      </c>
      <c r="B112" s="106" t="s">
        <v>466</v>
      </c>
      <c r="C112" s="106">
        <v>250</v>
      </c>
      <c r="D112" s="56" t="s">
        <v>39</v>
      </c>
      <c r="E112" s="56">
        <v>150</v>
      </c>
      <c r="F112" s="56">
        <v>113</v>
      </c>
      <c r="G112" s="349" t="s">
        <v>219</v>
      </c>
      <c r="H112" s="349" t="s">
        <v>449</v>
      </c>
      <c r="I112" s="371">
        <v>18.3</v>
      </c>
      <c r="J112" s="360">
        <v>113</v>
      </c>
      <c r="K112" s="361"/>
      <c r="L112" s="346">
        <v>0.11</v>
      </c>
      <c r="M112" s="346" t="s">
        <v>121</v>
      </c>
      <c r="N112" s="346">
        <v>16.5</v>
      </c>
      <c r="O112" s="346">
        <v>17.96</v>
      </c>
      <c r="P112" s="349" t="s">
        <v>197</v>
      </c>
      <c r="Q112" s="157">
        <v>18</v>
      </c>
      <c r="R112" s="112">
        <f t="shared" si="2"/>
        <v>2.6999999999999997</v>
      </c>
      <c r="S112" s="56"/>
    </row>
    <row r="113" spans="1:19" ht="15">
      <c r="A113" s="42"/>
      <c r="B113" s="42"/>
      <c r="C113" s="42"/>
      <c r="D113" s="56" t="s">
        <v>40</v>
      </c>
      <c r="E113" s="56">
        <v>13</v>
      </c>
      <c r="F113" s="56">
        <v>10</v>
      </c>
      <c r="G113" s="350"/>
      <c r="H113" s="350"/>
      <c r="I113" s="350"/>
      <c r="J113" s="362"/>
      <c r="K113" s="363"/>
      <c r="L113" s="347"/>
      <c r="M113" s="347"/>
      <c r="N113" s="347"/>
      <c r="O113" s="347"/>
      <c r="P113" s="350"/>
      <c r="Q113" s="157">
        <v>18</v>
      </c>
      <c r="R113" s="112">
        <f t="shared" si="2"/>
        <v>0.23399999999999999</v>
      </c>
      <c r="S113" s="56"/>
    </row>
    <row r="114" spans="1:19" ht="15">
      <c r="A114" s="42"/>
      <c r="B114" s="42"/>
      <c r="C114" s="42"/>
      <c r="D114" s="56" t="s">
        <v>63</v>
      </c>
      <c r="E114" s="158" t="s">
        <v>388</v>
      </c>
      <c r="F114" s="56">
        <v>10</v>
      </c>
      <c r="G114" s="350"/>
      <c r="H114" s="350"/>
      <c r="I114" s="350"/>
      <c r="J114" s="362"/>
      <c r="K114" s="363"/>
      <c r="L114" s="347"/>
      <c r="M114" s="347"/>
      <c r="N114" s="347"/>
      <c r="O114" s="347"/>
      <c r="P114" s="350"/>
      <c r="Q114" s="157">
        <v>18</v>
      </c>
      <c r="R114" s="112">
        <f t="shared" si="2"/>
        <v>0.21599999999999997</v>
      </c>
      <c r="S114" s="56"/>
    </row>
    <row r="115" spans="1:19" ht="15">
      <c r="A115" s="42"/>
      <c r="B115" s="42"/>
      <c r="C115" s="42"/>
      <c r="D115" s="56" t="s">
        <v>69</v>
      </c>
      <c r="E115" s="56">
        <v>3</v>
      </c>
      <c r="F115" s="56">
        <v>3</v>
      </c>
      <c r="G115" s="350"/>
      <c r="H115" s="350"/>
      <c r="I115" s="350"/>
      <c r="J115" s="362"/>
      <c r="K115" s="363"/>
      <c r="L115" s="347"/>
      <c r="M115" s="347"/>
      <c r="N115" s="347"/>
      <c r="O115" s="347"/>
      <c r="P115" s="350"/>
      <c r="Q115" s="157">
        <v>460</v>
      </c>
      <c r="R115" s="112">
        <f t="shared" si="2"/>
        <v>1.3800000000000001</v>
      </c>
      <c r="S115" s="56"/>
    </row>
    <row r="116" spans="1:19" ht="15">
      <c r="A116" s="42"/>
      <c r="B116" s="42"/>
      <c r="C116" s="42"/>
      <c r="D116" s="56" t="s">
        <v>102</v>
      </c>
      <c r="E116" s="134">
        <v>1.2</v>
      </c>
      <c r="F116" s="134">
        <v>1.2</v>
      </c>
      <c r="G116" s="350"/>
      <c r="H116" s="350"/>
      <c r="I116" s="350"/>
      <c r="J116" s="362"/>
      <c r="K116" s="363"/>
      <c r="L116" s="347"/>
      <c r="M116" s="347"/>
      <c r="N116" s="347"/>
      <c r="O116" s="347"/>
      <c r="P116" s="350"/>
      <c r="Q116" s="157">
        <v>12</v>
      </c>
      <c r="R116" s="112">
        <f>Q116/1000*E116</f>
        <v>0.0144</v>
      </c>
      <c r="S116" s="56"/>
    </row>
    <row r="117" spans="1:19" ht="15">
      <c r="A117" s="46"/>
      <c r="B117" s="42"/>
      <c r="C117" s="46"/>
      <c r="D117" s="56" t="s">
        <v>418</v>
      </c>
      <c r="E117" s="56">
        <v>180</v>
      </c>
      <c r="F117" s="56">
        <v>180</v>
      </c>
      <c r="G117" s="351"/>
      <c r="H117" s="351"/>
      <c r="I117" s="351"/>
      <c r="J117" s="364"/>
      <c r="K117" s="365"/>
      <c r="L117" s="348"/>
      <c r="M117" s="348"/>
      <c r="N117" s="348"/>
      <c r="O117" s="348"/>
      <c r="P117" s="351"/>
      <c r="Q117" s="157"/>
      <c r="R117" s="112">
        <f t="shared" si="2"/>
        <v>0</v>
      </c>
      <c r="S117" s="132">
        <f>R112+R113+R114+R115+R116</f>
        <v>4.5443999999999996</v>
      </c>
    </row>
    <row r="118" spans="1:19" ht="15">
      <c r="A118" s="159">
        <v>492</v>
      </c>
      <c r="B118" s="106" t="s">
        <v>402</v>
      </c>
      <c r="C118" s="160" t="s">
        <v>398</v>
      </c>
      <c r="D118" s="161" t="s">
        <v>403</v>
      </c>
      <c r="E118" s="161">
        <v>134.4</v>
      </c>
      <c r="F118" s="161">
        <v>96.6</v>
      </c>
      <c r="G118" s="347">
        <v>21.9</v>
      </c>
      <c r="H118" s="347">
        <v>25.3</v>
      </c>
      <c r="I118" s="347">
        <v>35.8</v>
      </c>
      <c r="J118" s="362">
        <v>459</v>
      </c>
      <c r="K118" s="363"/>
      <c r="L118" s="347" t="s">
        <v>139</v>
      </c>
      <c r="M118" s="347">
        <v>0.23</v>
      </c>
      <c r="N118" s="350" t="s">
        <v>513</v>
      </c>
      <c r="O118" s="347">
        <v>41.6</v>
      </c>
      <c r="P118" s="350" t="s">
        <v>514</v>
      </c>
      <c r="Q118" s="157">
        <v>140</v>
      </c>
      <c r="R118" s="112">
        <f t="shared" si="2"/>
        <v>18.816000000000003</v>
      </c>
      <c r="S118" s="56"/>
    </row>
    <row r="119" spans="1:19" ht="15">
      <c r="A119" s="159"/>
      <c r="B119" s="42"/>
      <c r="C119" s="160"/>
      <c r="D119" s="162" t="s">
        <v>69</v>
      </c>
      <c r="E119" s="162">
        <v>11.2</v>
      </c>
      <c r="F119" s="162">
        <v>11.2</v>
      </c>
      <c r="G119" s="347"/>
      <c r="H119" s="347"/>
      <c r="I119" s="347"/>
      <c r="J119" s="362"/>
      <c r="K119" s="363"/>
      <c r="L119" s="347"/>
      <c r="M119" s="347"/>
      <c r="N119" s="350"/>
      <c r="O119" s="347"/>
      <c r="P119" s="350"/>
      <c r="Q119" s="157">
        <v>460</v>
      </c>
      <c r="R119" s="112">
        <f t="shared" si="2"/>
        <v>5.152</v>
      </c>
      <c r="S119" s="56"/>
    </row>
    <row r="120" spans="1:19" ht="15">
      <c r="A120" s="159"/>
      <c r="B120" s="42"/>
      <c r="C120" s="160"/>
      <c r="D120" s="162" t="s">
        <v>63</v>
      </c>
      <c r="E120" s="163">
        <v>13.5</v>
      </c>
      <c r="F120" s="162">
        <v>12</v>
      </c>
      <c r="G120" s="347"/>
      <c r="H120" s="347"/>
      <c r="I120" s="347"/>
      <c r="J120" s="362"/>
      <c r="K120" s="363"/>
      <c r="L120" s="347"/>
      <c r="M120" s="347"/>
      <c r="N120" s="350"/>
      <c r="O120" s="347"/>
      <c r="P120" s="350"/>
      <c r="Q120" s="157">
        <v>18</v>
      </c>
      <c r="R120" s="164">
        <f>Q120/1000*E120</f>
        <v>0.243</v>
      </c>
      <c r="S120" s="56"/>
    </row>
    <row r="121" spans="1:19" ht="15">
      <c r="A121" s="159"/>
      <c r="B121" s="42"/>
      <c r="C121" s="160"/>
      <c r="D121" s="162" t="s">
        <v>40</v>
      </c>
      <c r="E121" s="162">
        <v>15</v>
      </c>
      <c r="F121" s="162">
        <v>12</v>
      </c>
      <c r="G121" s="347"/>
      <c r="H121" s="347"/>
      <c r="I121" s="347"/>
      <c r="J121" s="362"/>
      <c r="K121" s="363"/>
      <c r="L121" s="347"/>
      <c r="M121" s="347"/>
      <c r="N121" s="350"/>
      <c r="O121" s="347"/>
      <c r="P121" s="350"/>
      <c r="Q121" s="157">
        <v>18</v>
      </c>
      <c r="R121" s="112">
        <f t="shared" si="2"/>
        <v>0.26999999999999996</v>
      </c>
      <c r="S121" s="56"/>
    </row>
    <row r="122" spans="1:19" ht="15">
      <c r="A122" s="159"/>
      <c r="B122" s="42"/>
      <c r="C122" s="160"/>
      <c r="D122" s="162" t="s">
        <v>64</v>
      </c>
      <c r="E122" s="162">
        <v>7.5</v>
      </c>
      <c r="F122" s="162">
        <v>7.5</v>
      </c>
      <c r="G122" s="347"/>
      <c r="H122" s="347"/>
      <c r="I122" s="347"/>
      <c r="J122" s="362"/>
      <c r="K122" s="363"/>
      <c r="L122" s="347"/>
      <c r="M122" s="347"/>
      <c r="N122" s="350"/>
      <c r="O122" s="347"/>
      <c r="P122" s="350"/>
      <c r="Q122" s="157">
        <v>88</v>
      </c>
      <c r="R122" s="112">
        <f t="shared" si="2"/>
        <v>0.6599999999999999</v>
      </c>
      <c r="S122" s="56"/>
    </row>
    <row r="123" spans="1:19" ht="15">
      <c r="A123" s="159"/>
      <c r="B123" s="42"/>
      <c r="C123" s="160"/>
      <c r="D123" s="162" t="s">
        <v>102</v>
      </c>
      <c r="E123" s="162">
        <v>1.5</v>
      </c>
      <c r="F123" s="162">
        <v>1.5</v>
      </c>
      <c r="G123" s="347"/>
      <c r="H123" s="347"/>
      <c r="I123" s="347"/>
      <c r="J123" s="362"/>
      <c r="K123" s="363"/>
      <c r="L123" s="347"/>
      <c r="M123" s="347"/>
      <c r="N123" s="350"/>
      <c r="O123" s="347"/>
      <c r="P123" s="350"/>
      <c r="Q123" s="157">
        <v>12</v>
      </c>
      <c r="R123" s="112">
        <f t="shared" si="2"/>
        <v>0.018000000000000002</v>
      </c>
      <c r="S123" s="56"/>
    </row>
    <row r="124" spans="1:19" ht="15">
      <c r="A124" s="159"/>
      <c r="B124" s="42"/>
      <c r="C124" s="160"/>
      <c r="D124" s="162" t="s">
        <v>310</v>
      </c>
      <c r="E124" s="165">
        <v>52.5</v>
      </c>
      <c r="F124" s="162">
        <v>52.5</v>
      </c>
      <c r="G124" s="347"/>
      <c r="H124" s="347"/>
      <c r="I124" s="347"/>
      <c r="J124" s="362"/>
      <c r="K124" s="363"/>
      <c r="L124" s="348"/>
      <c r="M124" s="348"/>
      <c r="N124" s="351"/>
      <c r="O124" s="348"/>
      <c r="P124" s="351"/>
      <c r="Q124" s="157">
        <v>58</v>
      </c>
      <c r="R124" s="112">
        <f t="shared" si="2"/>
        <v>3.0450000000000004</v>
      </c>
      <c r="S124" s="74">
        <f>R118+R119+R120+R121+R122+R123+R124</f>
        <v>28.204000000000004</v>
      </c>
    </row>
    <row r="125" spans="1:19" ht="15">
      <c r="A125" s="104">
        <v>639</v>
      </c>
      <c r="B125" s="106"/>
      <c r="C125" s="52">
        <v>180</v>
      </c>
      <c r="D125" s="161" t="s">
        <v>49</v>
      </c>
      <c r="E125" s="161">
        <v>18</v>
      </c>
      <c r="F125" s="161">
        <v>45</v>
      </c>
      <c r="G125" s="372">
        <v>0.54</v>
      </c>
      <c r="H125" s="372">
        <v>0</v>
      </c>
      <c r="I125" s="372">
        <v>28.26</v>
      </c>
      <c r="J125" s="372">
        <v>111.6</v>
      </c>
      <c r="K125" s="367"/>
      <c r="L125" s="349" t="s">
        <v>254</v>
      </c>
      <c r="M125" s="346">
        <v>0</v>
      </c>
      <c r="N125" s="346"/>
      <c r="O125" s="349" t="s">
        <v>207</v>
      </c>
      <c r="P125" s="349" t="s">
        <v>206</v>
      </c>
      <c r="Q125" s="157">
        <v>50</v>
      </c>
      <c r="R125" s="166">
        <f t="shared" si="2"/>
        <v>0.9</v>
      </c>
      <c r="S125" s="132" t="s">
        <v>115</v>
      </c>
    </row>
    <row r="126" spans="1:19" ht="15">
      <c r="A126" s="42"/>
      <c r="B126" s="42" t="s">
        <v>253</v>
      </c>
      <c r="C126" s="42"/>
      <c r="D126" s="162" t="s">
        <v>33</v>
      </c>
      <c r="E126" s="162">
        <v>18</v>
      </c>
      <c r="F126" s="162">
        <v>18</v>
      </c>
      <c r="G126" s="372"/>
      <c r="H126" s="372"/>
      <c r="I126" s="372"/>
      <c r="J126" s="372"/>
      <c r="K126" s="367"/>
      <c r="L126" s="350"/>
      <c r="M126" s="347"/>
      <c r="N126" s="347"/>
      <c r="O126" s="350"/>
      <c r="P126" s="350"/>
      <c r="Q126" s="157">
        <v>45</v>
      </c>
      <c r="R126" s="166">
        <f t="shared" si="2"/>
        <v>0.8099999999999999</v>
      </c>
      <c r="S126" s="56"/>
    </row>
    <row r="127" spans="1:19" ht="15">
      <c r="A127" s="42"/>
      <c r="B127" s="42" t="s">
        <v>49</v>
      </c>
      <c r="C127" s="42"/>
      <c r="D127" s="162" t="s">
        <v>66</v>
      </c>
      <c r="E127" s="162">
        <v>0.18</v>
      </c>
      <c r="F127" s="162">
        <v>0.18</v>
      </c>
      <c r="G127" s="372"/>
      <c r="H127" s="372"/>
      <c r="I127" s="372"/>
      <c r="J127" s="372"/>
      <c r="K127" s="367"/>
      <c r="L127" s="350"/>
      <c r="M127" s="347"/>
      <c r="N127" s="347"/>
      <c r="O127" s="350"/>
      <c r="P127" s="350"/>
      <c r="Q127" s="157">
        <v>280</v>
      </c>
      <c r="R127" s="166">
        <f t="shared" si="2"/>
        <v>0.0504</v>
      </c>
      <c r="S127" s="56"/>
    </row>
    <row r="128" spans="1:19" ht="15">
      <c r="A128" s="46"/>
      <c r="B128" s="46"/>
      <c r="C128" s="46"/>
      <c r="D128" s="167" t="s">
        <v>32</v>
      </c>
      <c r="E128" s="167">
        <v>180</v>
      </c>
      <c r="F128" s="167">
        <v>180</v>
      </c>
      <c r="G128" s="372"/>
      <c r="H128" s="372"/>
      <c r="I128" s="372"/>
      <c r="J128" s="372"/>
      <c r="K128" s="367"/>
      <c r="L128" s="351"/>
      <c r="M128" s="348"/>
      <c r="N128" s="348"/>
      <c r="O128" s="351"/>
      <c r="P128" s="351"/>
      <c r="Q128" s="56"/>
      <c r="R128" s="166">
        <f t="shared" si="2"/>
        <v>0</v>
      </c>
      <c r="S128" s="90">
        <f>R125+R126+R127</f>
        <v>1.7604</v>
      </c>
    </row>
    <row r="129" spans="1:19" ht="15">
      <c r="A129" s="46"/>
      <c r="B129" s="42" t="s">
        <v>412</v>
      </c>
      <c r="C129" s="46">
        <v>40</v>
      </c>
      <c r="D129" s="167" t="s">
        <v>412</v>
      </c>
      <c r="E129" s="167">
        <v>40</v>
      </c>
      <c r="F129" s="167">
        <v>40</v>
      </c>
      <c r="G129" s="57">
        <v>2.6</v>
      </c>
      <c r="H129" s="57">
        <v>0.4</v>
      </c>
      <c r="I129" s="57">
        <v>13.6</v>
      </c>
      <c r="J129" s="57">
        <v>72.4</v>
      </c>
      <c r="K129" s="107"/>
      <c r="L129" s="116" t="s">
        <v>122</v>
      </c>
      <c r="M129" s="73" t="s">
        <v>416</v>
      </c>
      <c r="N129" s="73">
        <v>0</v>
      </c>
      <c r="O129" s="116" t="s">
        <v>259</v>
      </c>
      <c r="P129" s="116" t="s">
        <v>413</v>
      </c>
      <c r="Q129" s="153">
        <v>40</v>
      </c>
      <c r="R129" s="166">
        <f t="shared" si="2"/>
        <v>1.6</v>
      </c>
      <c r="S129" s="65">
        <f>R129</f>
        <v>1.6</v>
      </c>
    </row>
    <row r="130" spans="1:19" ht="15">
      <c r="A130" s="56"/>
      <c r="B130" s="56" t="s">
        <v>52</v>
      </c>
      <c r="C130" s="134">
        <v>30</v>
      </c>
      <c r="D130" s="168" t="s">
        <v>70</v>
      </c>
      <c r="E130" s="168">
        <v>30</v>
      </c>
      <c r="F130" s="168">
        <v>30</v>
      </c>
      <c r="G130" s="168">
        <v>2.4</v>
      </c>
      <c r="H130" s="168">
        <v>0.36</v>
      </c>
      <c r="I130" s="168">
        <v>12.6</v>
      </c>
      <c r="J130" s="372">
        <v>60.75</v>
      </c>
      <c r="K130" s="372"/>
      <c r="L130" s="56" t="s">
        <v>142</v>
      </c>
      <c r="M130" s="56">
        <v>0.024</v>
      </c>
      <c r="N130" s="56">
        <v>0</v>
      </c>
      <c r="O130" s="122" t="s">
        <v>415</v>
      </c>
      <c r="P130" s="122" t="s">
        <v>322</v>
      </c>
      <c r="Q130" s="157">
        <v>28.33</v>
      </c>
      <c r="R130" s="166">
        <f t="shared" si="2"/>
        <v>0.8498999999999999</v>
      </c>
      <c r="S130" s="169">
        <f>R130</f>
        <v>0.8498999999999999</v>
      </c>
    </row>
    <row r="131" spans="1:19" ht="15">
      <c r="A131" s="91"/>
      <c r="B131" s="47" t="s">
        <v>100</v>
      </c>
      <c r="C131" s="92"/>
      <c r="D131" s="92"/>
      <c r="E131" s="92"/>
      <c r="F131" s="92"/>
      <c r="G131" s="125" t="s">
        <v>609</v>
      </c>
      <c r="H131" s="125" t="s">
        <v>610</v>
      </c>
      <c r="I131" s="88">
        <v>110.06</v>
      </c>
      <c r="J131" s="373">
        <v>825.15</v>
      </c>
      <c r="K131" s="373"/>
      <c r="L131" s="87">
        <v>0.37</v>
      </c>
      <c r="M131" s="87" t="s">
        <v>346</v>
      </c>
      <c r="N131" s="87">
        <v>21.56</v>
      </c>
      <c r="O131" s="87">
        <v>91.26</v>
      </c>
      <c r="P131" s="125" t="s">
        <v>478</v>
      </c>
      <c r="Q131" s="170"/>
      <c r="R131" s="166">
        <f t="shared" si="2"/>
        <v>0</v>
      </c>
      <c r="S131" s="74">
        <f>S110+S117+S124+S128+S129+S130</f>
        <v>42.9587</v>
      </c>
    </row>
    <row r="132" spans="1:21" ht="15">
      <c r="A132" s="146"/>
      <c r="B132" s="171"/>
      <c r="C132" s="146"/>
      <c r="D132" s="146"/>
      <c r="E132" s="146"/>
      <c r="F132" s="146"/>
      <c r="G132" s="172"/>
      <c r="H132" s="172"/>
      <c r="I132" s="172"/>
      <c r="J132" s="173"/>
      <c r="K132" s="173"/>
      <c r="L132" s="146"/>
      <c r="M132" s="146"/>
      <c r="N132" s="146"/>
      <c r="O132" s="146"/>
      <c r="P132" s="146"/>
      <c r="Q132" s="174"/>
      <c r="R132" s="175"/>
      <c r="S132" s="176"/>
      <c r="T132" s="4"/>
      <c r="U132" s="4"/>
    </row>
    <row r="133" spans="1:21" ht="15">
      <c r="A133" s="8"/>
      <c r="B133" s="177" t="s">
        <v>53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78"/>
      <c r="S133" s="8"/>
      <c r="T133" s="4"/>
      <c r="U133" s="4"/>
    </row>
    <row r="134" spans="1:21" ht="15">
      <c r="A134" s="53"/>
      <c r="B134" s="161" t="s">
        <v>528</v>
      </c>
      <c r="C134" s="53">
        <v>70</v>
      </c>
      <c r="D134" s="168" t="s">
        <v>494</v>
      </c>
      <c r="E134" s="168">
        <v>70</v>
      </c>
      <c r="F134" s="168">
        <v>70</v>
      </c>
      <c r="G134" s="346">
        <v>5.18</v>
      </c>
      <c r="H134" s="346">
        <v>7</v>
      </c>
      <c r="I134" s="346">
        <v>53.34</v>
      </c>
      <c r="J134" s="360">
        <v>284.2</v>
      </c>
      <c r="K134" s="361"/>
      <c r="L134" s="346">
        <v>0.08</v>
      </c>
      <c r="M134" s="346">
        <v>0.61</v>
      </c>
      <c r="N134" s="346">
        <v>0</v>
      </c>
      <c r="O134" s="346">
        <v>14</v>
      </c>
      <c r="P134" s="346">
        <v>10.5</v>
      </c>
      <c r="Q134" s="81">
        <v>80</v>
      </c>
      <c r="R134" s="179">
        <f aca="true" t="shared" si="3" ref="R134:R139">Q134/1000*E134</f>
        <v>5.6000000000000005</v>
      </c>
      <c r="S134" s="132">
        <f>R134</f>
        <v>5.6000000000000005</v>
      </c>
      <c r="T134" s="4"/>
      <c r="U134" s="4"/>
    </row>
    <row r="135" spans="1:21" ht="15">
      <c r="A135" s="42"/>
      <c r="B135" s="42" t="s">
        <v>529</v>
      </c>
      <c r="C135" s="42"/>
      <c r="D135" s="168"/>
      <c r="E135" s="168"/>
      <c r="F135" s="168"/>
      <c r="G135" s="347"/>
      <c r="H135" s="347"/>
      <c r="I135" s="347"/>
      <c r="J135" s="362"/>
      <c r="K135" s="363"/>
      <c r="L135" s="347"/>
      <c r="M135" s="347"/>
      <c r="N135" s="347"/>
      <c r="O135" s="347"/>
      <c r="P135" s="347"/>
      <c r="Q135" s="81" t="s">
        <v>115</v>
      </c>
      <c r="R135" s="179"/>
      <c r="S135" s="56"/>
      <c r="T135" s="4"/>
      <c r="U135" s="4"/>
    </row>
    <row r="136" spans="1:21" ht="15">
      <c r="A136" s="42"/>
      <c r="B136" s="42"/>
      <c r="C136" s="42"/>
      <c r="D136" s="161"/>
      <c r="E136" s="161" t="s">
        <v>115</v>
      </c>
      <c r="F136" s="161" t="s">
        <v>115</v>
      </c>
      <c r="G136" s="347"/>
      <c r="H136" s="347"/>
      <c r="I136" s="347"/>
      <c r="J136" s="362"/>
      <c r="K136" s="363"/>
      <c r="L136" s="347"/>
      <c r="M136" s="347"/>
      <c r="N136" s="347"/>
      <c r="O136" s="347"/>
      <c r="P136" s="347"/>
      <c r="Q136" s="81" t="s">
        <v>115</v>
      </c>
      <c r="R136" s="179"/>
      <c r="S136" s="90"/>
      <c r="T136" s="4"/>
      <c r="U136" s="4"/>
    </row>
    <row r="137" spans="1:21" ht="15">
      <c r="A137" s="56">
        <v>698</v>
      </c>
      <c r="B137" s="56" t="s">
        <v>73</v>
      </c>
      <c r="C137" s="56">
        <v>180</v>
      </c>
      <c r="D137" s="168" t="s">
        <v>73</v>
      </c>
      <c r="E137" s="168">
        <v>180</v>
      </c>
      <c r="F137" s="168">
        <v>180</v>
      </c>
      <c r="G137" s="57">
        <v>2.2</v>
      </c>
      <c r="H137" s="57">
        <v>2.7</v>
      </c>
      <c r="I137" s="57">
        <v>7.3</v>
      </c>
      <c r="J137" s="57">
        <v>105.3</v>
      </c>
      <c r="K137" s="57"/>
      <c r="L137" s="57">
        <v>0.02</v>
      </c>
      <c r="M137" s="57" t="s">
        <v>506</v>
      </c>
      <c r="N137" s="57" t="s">
        <v>465</v>
      </c>
      <c r="O137" s="57">
        <v>223</v>
      </c>
      <c r="P137" s="73" t="s">
        <v>507</v>
      </c>
      <c r="Q137" s="180">
        <v>54</v>
      </c>
      <c r="R137" s="181">
        <f>Q137/1000*E137</f>
        <v>9.72</v>
      </c>
      <c r="S137" s="182">
        <f>R137</f>
        <v>9.72</v>
      </c>
      <c r="T137" s="4"/>
      <c r="U137" s="4"/>
    </row>
    <row r="138" spans="1:21" ht="15">
      <c r="A138" s="91"/>
      <c r="B138" s="124" t="s">
        <v>46</v>
      </c>
      <c r="C138" s="92"/>
      <c r="D138" s="92"/>
      <c r="E138" s="92"/>
      <c r="F138" s="62"/>
      <c r="G138" s="183">
        <v>8.8</v>
      </c>
      <c r="H138" s="183">
        <v>7.79</v>
      </c>
      <c r="I138" s="184">
        <f>SUM(I134:I137)</f>
        <v>60.64</v>
      </c>
      <c r="J138" s="373">
        <f>SUM(J134:K137)</f>
        <v>389.5</v>
      </c>
      <c r="K138" s="373"/>
      <c r="L138" s="87">
        <v>0.12</v>
      </c>
      <c r="M138" s="87">
        <v>0.14</v>
      </c>
      <c r="N138" s="87">
        <v>4.35</v>
      </c>
      <c r="O138" s="87">
        <v>110.7</v>
      </c>
      <c r="P138" s="87">
        <v>1.31</v>
      </c>
      <c r="Q138" s="56"/>
      <c r="R138" s="185">
        <f t="shared" si="3"/>
        <v>0</v>
      </c>
      <c r="S138" s="90">
        <f>S134+S135+S136+S137</f>
        <v>15.32</v>
      </c>
      <c r="T138" s="4"/>
      <c r="U138" s="4"/>
    </row>
    <row r="139" spans="1:21" ht="15">
      <c r="A139" s="91"/>
      <c r="B139" s="37" t="s">
        <v>57</v>
      </c>
      <c r="C139" s="92"/>
      <c r="D139" s="92"/>
      <c r="E139" s="92"/>
      <c r="F139" s="62"/>
      <c r="G139" s="86" t="e">
        <f>SUM(G106+G108+G131+G138)</f>
        <v>#VALUE!</v>
      </c>
      <c r="H139" s="125" t="e">
        <f>SUM(H106+H108+H131+H138)</f>
        <v>#VALUE!</v>
      </c>
      <c r="I139" s="87">
        <f>SUM(I106+I108+I131+I138)</f>
        <v>236.89999999999998</v>
      </c>
      <c r="J139" s="373">
        <f>SUM(J106+J108+J131+J138)</f>
        <v>1817.9499999999998</v>
      </c>
      <c r="K139" s="373"/>
      <c r="L139" s="87">
        <v>0.73</v>
      </c>
      <c r="M139" s="87">
        <v>0.72</v>
      </c>
      <c r="N139" s="87">
        <v>159.18</v>
      </c>
      <c r="O139" s="87">
        <v>551.91</v>
      </c>
      <c r="P139" s="125" t="s">
        <v>479</v>
      </c>
      <c r="Q139" s="56"/>
      <c r="R139" s="185">
        <f t="shared" si="3"/>
        <v>0</v>
      </c>
      <c r="S139" s="74">
        <f>S106+S108+S131+S138</f>
        <v>93.58879999999999</v>
      </c>
      <c r="T139" s="4"/>
      <c r="U139" s="4"/>
    </row>
    <row r="140" spans="1:2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8" customHeight="1">
      <c r="A168" s="4"/>
      <c r="B168" s="18" t="s">
        <v>116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5">
      <c r="A169" s="35" t="s">
        <v>0</v>
      </c>
      <c r="B169" s="35" t="s">
        <v>1</v>
      </c>
      <c r="C169" s="35" t="s">
        <v>3</v>
      </c>
      <c r="D169" s="35" t="s">
        <v>5</v>
      </c>
      <c r="E169" s="354" t="s">
        <v>3</v>
      </c>
      <c r="F169" s="355"/>
      <c r="G169" s="358" t="s">
        <v>26</v>
      </c>
      <c r="H169" s="359"/>
      <c r="I169" s="359"/>
      <c r="J169" s="186" t="s">
        <v>11</v>
      </c>
      <c r="K169" s="187"/>
      <c r="L169" s="354" t="s">
        <v>13</v>
      </c>
      <c r="M169" s="355"/>
      <c r="N169" s="355"/>
      <c r="O169" s="358" t="s">
        <v>24</v>
      </c>
      <c r="P169" s="359"/>
      <c r="Q169" s="41" t="s">
        <v>19</v>
      </c>
      <c r="R169" s="41" t="s">
        <v>21</v>
      </c>
      <c r="S169" s="41" t="s">
        <v>21</v>
      </c>
      <c r="T169" s="4"/>
      <c r="U169" s="4"/>
    </row>
    <row r="170" spans="1:21" ht="15">
      <c r="A170" s="42"/>
      <c r="B170" s="43" t="s">
        <v>2</v>
      </c>
      <c r="C170" s="43" t="s">
        <v>4</v>
      </c>
      <c r="D170" s="42"/>
      <c r="E170" s="35" t="s">
        <v>6</v>
      </c>
      <c r="F170" s="35" t="s">
        <v>7</v>
      </c>
      <c r="G170" s="370" t="s">
        <v>27</v>
      </c>
      <c r="H170" s="370"/>
      <c r="I170" s="370"/>
      <c r="J170" s="188" t="s">
        <v>12</v>
      </c>
      <c r="K170" s="189"/>
      <c r="L170" s="356" t="s">
        <v>14</v>
      </c>
      <c r="M170" s="352" t="s">
        <v>15</v>
      </c>
      <c r="N170" s="352" t="s">
        <v>16</v>
      </c>
      <c r="O170" s="369" t="s">
        <v>25</v>
      </c>
      <c r="P170" s="369"/>
      <c r="Q170" s="45" t="s">
        <v>20</v>
      </c>
      <c r="R170" s="45" t="s">
        <v>22</v>
      </c>
      <c r="S170" s="45" t="s">
        <v>23</v>
      </c>
      <c r="T170" s="4"/>
      <c r="U170" s="4"/>
    </row>
    <row r="171" spans="1:21" ht="15">
      <c r="A171" s="46"/>
      <c r="B171" s="46"/>
      <c r="C171" s="46"/>
      <c r="D171" s="46"/>
      <c r="E171" s="46"/>
      <c r="F171" s="46"/>
      <c r="G171" s="47" t="s">
        <v>8</v>
      </c>
      <c r="H171" s="47" t="s">
        <v>9</v>
      </c>
      <c r="I171" s="47" t="s">
        <v>10</v>
      </c>
      <c r="J171" s="48"/>
      <c r="K171" s="49"/>
      <c r="L171" s="357"/>
      <c r="M171" s="353"/>
      <c r="N171" s="353"/>
      <c r="O171" s="47" t="s">
        <v>17</v>
      </c>
      <c r="P171" s="47" t="s">
        <v>18</v>
      </c>
      <c r="Q171" s="46"/>
      <c r="R171" s="46"/>
      <c r="S171" s="46"/>
      <c r="T171" s="4"/>
      <c r="U171" s="4"/>
    </row>
    <row r="172" spans="1:21" ht="15">
      <c r="A172" s="358" t="s">
        <v>35</v>
      </c>
      <c r="B172" s="359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52"/>
      <c r="T172" s="4"/>
      <c r="U172" s="4"/>
    </row>
    <row r="173" spans="1:21" ht="15">
      <c r="A173" s="53">
        <v>300</v>
      </c>
      <c r="B173" s="53" t="s">
        <v>79</v>
      </c>
      <c r="C173" s="53">
        <v>200</v>
      </c>
      <c r="D173" s="56" t="s">
        <v>77</v>
      </c>
      <c r="E173" s="56">
        <v>56</v>
      </c>
      <c r="F173" s="56">
        <v>56</v>
      </c>
      <c r="G173" s="346">
        <v>4.4</v>
      </c>
      <c r="H173" s="346">
        <v>13.6</v>
      </c>
      <c r="I173" s="346">
        <v>67.4</v>
      </c>
      <c r="J173" s="360">
        <v>406</v>
      </c>
      <c r="K173" s="361"/>
      <c r="L173" s="346" t="s">
        <v>117</v>
      </c>
      <c r="M173" s="346" t="s">
        <v>118</v>
      </c>
      <c r="N173" s="346" t="s">
        <v>119</v>
      </c>
      <c r="O173" s="346" t="s">
        <v>120</v>
      </c>
      <c r="P173" s="349" t="s">
        <v>204</v>
      </c>
      <c r="Q173" s="81">
        <v>58</v>
      </c>
      <c r="R173" s="81">
        <f aca="true" t="shared" si="4" ref="R173:R178">Q173/1000*E173</f>
        <v>3.248</v>
      </c>
      <c r="S173" s="90" t="s">
        <v>115</v>
      </c>
      <c r="T173" s="4"/>
      <c r="U173" s="4"/>
    </row>
    <row r="174" spans="1:21" ht="15">
      <c r="A174" s="42"/>
      <c r="B174" s="70" t="s">
        <v>75</v>
      </c>
      <c r="C174" s="42"/>
      <c r="D174" s="56" t="s">
        <v>69</v>
      </c>
      <c r="E174" s="56">
        <v>16</v>
      </c>
      <c r="F174" s="56">
        <v>16</v>
      </c>
      <c r="G174" s="347"/>
      <c r="H174" s="347"/>
      <c r="I174" s="347"/>
      <c r="J174" s="362"/>
      <c r="K174" s="363"/>
      <c r="L174" s="347"/>
      <c r="M174" s="347"/>
      <c r="N174" s="347"/>
      <c r="O174" s="347"/>
      <c r="P174" s="350"/>
      <c r="Q174" s="340">
        <v>460</v>
      </c>
      <c r="R174" s="81">
        <f t="shared" si="4"/>
        <v>7.36</v>
      </c>
      <c r="S174" s="87"/>
      <c r="T174" s="4"/>
      <c r="U174" s="4"/>
    </row>
    <row r="175" spans="1:21" ht="15">
      <c r="A175" s="42"/>
      <c r="B175" s="70" t="s">
        <v>76</v>
      </c>
      <c r="C175" s="42"/>
      <c r="D175" s="56" t="s">
        <v>33</v>
      </c>
      <c r="E175" s="56">
        <v>10</v>
      </c>
      <c r="F175" s="56">
        <v>10</v>
      </c>
      <c r="G175" s="347"/>
      <c r="H175" s="347"/>
      <c r="I175" s="347"/>
      <c r="J175" s="362"/>
      <c r="K175" s="363"/>
      <c r="L175" s="347"/>
      <c r="M175" s="347"/>
      <c r="N175" s="347"/>
      <c r="O175" s="347"/>
      <c r="P175" s="350"/>
      <c r="Q175" s="208">
        <v>45</v>
      </c>
      <c r="R175" s="81">
        <f t="shared" si="4"/>
        <v>0.44999999999999996</v>
      </c>
      <c r="S175" s="87"/>
      <c r="T175" s="4"/>
      <c r="U175" s="4"/>
    </row>
    <row r="176" spans="1:21" ht="15">
      <c r="A176" s="46"/>
      <c r="B176" s="46"/>
      <c r="C176" s="46"/>
      <c r="D176" s="56" t="s">
        <v>78</v>
      </c>
      <c r="E176" s="56">
        <v>26</v>
      </c>
      <c r="F176" s="56">
        <v>26</v>
      </c>
      <c r="G176" s="348"/>
      <c r="H176" s="348"/>
      <c r="I176" s="348"/>
      <c r="J176" s="364"/>
      <c r="K176" s="365"/>
      <c r="L176" s="348"/>
      <c r="M176" s="348"/>
      <c r="N176" s="348"/>
      <c r="O176" s="348"/>
      <c r="P176" s="351"/>
      <c r="Q176" s="340">
        <v>200</v>
      </c>
      <c r="R176" s="81">
        <f t="shared" si="4"/>
        <v>5.2</v>
      </c>
      <c r="S176" s="90">
        <f>R173+R174+R175+R176</f>
        <v>16.258</v>
      </c>
      <c r="T176" s="4"/>
      <c r="U176" s="4"/>
    </row>
    <row r="177" spans="1:21" ht="15">
      <c r="A177" s="53">
        <v>1</v>
      </c>
      <c r="B177" s="108" t="s">
        <v>432</v>
      </c>
      <c r="C177" s="53">
        <v>35</v>
      </c>
      <c r="D177" s="56" t="s">
        <v>70</v>
      </c>
      <c r="E177" s="56">
        <v>25</v>
      </c>
      <c r="F177" s="56">
        <v>25</v>
      </c>
      <c r="G177" s="66"/>
      <c r="H177" s="66"/>
      <c r="I177" s="66"/>
      <c r="J177" s="360"/>
      <c r="K177" s="361"/>
      <c r="L177" s="346" t="s">
        <v>121</v>
      </c>
      <c r="M177" s="346" t="s">
        <v>122</v>
      </c>
      <c r="N177" s="346" t="s">
        <v>119</v>
      </c>
      <c r="O177" s="346">
        <v>10</v>
      </c>
      <c r="P177" s="346" t="s">
        <v>123</v>
      </c>
      <c r="Q177" s="208">
        <v>28.33</v>
      </c>
      <c r="R177" s="81">
        <f t="shared" si="4"/>
        <v>0.7082499999999999</v>
      </c>
      <c r="S177" s="90" t="s">
        <v>115</v>
      </c>
      <c r="T177" s="4"/>
      <c r="U177" s="4"/>
    </row>
    <row r="178" spans="1:21" ht="15">
      <c r="A178" s="46"/>
      <c r="B178" s="115" t="s">
        <v>433</v>
      </c>
      <c r="C178" s="46"/>
      <c r="D178" s="56" t="s">
        <v>69</v>
      </c>
      <c r="E178" s="56">
        <v>8</v>
      </c>
      <c r="F178" s="56">
        <v>8</v>
      </c>
      <c r="G178" s="72">
        <v>1.5</v>
      </c>
      <c r="H178" s="72">
        <v>12.6</v>
      </c>
      <c r="I178" s="72">
        <v>9.52</v>
      </c>
      <c r="J178" s="364">
        <v>161</v>
      </c>
      <c r="K178" s="365"/>
      <c r="L178" s="348"/>
      <c r="M178" s="348"/>
      <c r="N178" s="348"/>
      <c r="O178" s="348"/>
      <c r="P178" s="348"/>
      <c r="Q178" s="340">
        <v>460</v>
      </c>
      <c r="R178" s="81">
        <f t="shared" si="4"/>
        <v>3.68</v>
      </c>
      <c r="S178" s="90">
        <f>R177+R178</f>
        <v>4.38825</v>
      </c>
      <c r="T178" s="4"/>
      <c r="U178" s="4"/>
    </row>
    <row r="179" spans="1:21" ht="15">
      <c r="A179" s="53" t="s">
        <v>124</v>
      </c>
      <c r="B179" s="53" t="s">
        <v>125</v>
      </c>
      <c r="C179" s="53">
        <v>180</v>
      </c>
      <c r="D179" s="56" t="s">
        <v>126</v>
      </c>
      <c r="E179" s="56">
        <v>0.9</v>
      </c>
      <c r="F179" s="56">
        <v>0.9</v>
      </c>
      <c r="G179" s="346">
        <v>0.18</v>
      </c>
      <c r="H179" s="346">
        <v>0</v>
      </c>
      <c r="I179" s="346">
        <v>13.5</v>
      </c>
      <c r="J179" s="360">
        <v>52.2</v>
      </c>
      <c r="K179" s="361"/>
      <c r="L179" s="346"/>
      <c r="M179" s="346"/>
      <c r="N179" s="346"/>
      <c r="O179" s="346"/>
      <c r="P179" s="346"/>
      <c r="Q179" s="340">
        <v>480</v>
      </c>
      <c r="R179" s="81">
        <f aca="true" t="shared" si="5" ref="R179:R225">Q179/1000*E179</f>
        <v>0.432</v>
      </c>
      <c r="S179" s="90" t="s">
        <v>115</v>
      </c>
      <c r="T179" s="4"/>
      <c r="U179" s="4"/>
    </row>
    <row r="180" spans="1:21" ht="15">
      <c r="A180" s="42">
        <v>684</v>
      </c>
      <c r="B180" s="42"/>
      <c r="C180" s="42"/>
      <c r="D180" s="56" t="s">
        <v>33</v>
      </c>
      <c r="E180" s="56">
        <v>13.5</v>
      </c>
      <c r="F180" s="56">
        <v>13.5</v>
      </c>
      <c r="G180" s="347"/>
      <c r="H180" s="347"/>
      <c r="I180" s="347"/>
      <c r="J180" s="362"/>
      <c r="K180" s="363"/>
      <c r="L180" s="347"/>
      <c r="M180" s="347"/>
      <c r="N180" s="347"/>
      <c r="O180" s="347"/>
      <c r="P180" s="347"/>
      <c r="Q180" s="208">
        <v>45</v>
      </c>
      <c r="R180" s="81">
        <f t="shared" si="5"/>
        <v>0.6074999999999999</v>
      </c>
      <c r="S180" s="87"/>
      <c r="T180" s="4"/>
      <c r="U180" s="4"/>
    </row>
    <row r="181" spans="1:21" ht="15">
      <c r="A181" s="42"/>
      <c r="B181" s="42"/>
      <c r="C181" s="42"/>
      <c r="D181" s="56" t="s">
        <v>127</v>
      </c>
      <c r="E181" s="56">
        <v>180</v>
      </c>
      <c r="F181" s="56">
        <v>180</v>
      </c>
      <c r="G181" s="347"/>
      <c r="H181" s="347"/>
      <c r="I181" s="347"/>
      <c r="J181" s="362"/>
      <c r="K181" s="363"/>
      <c r="L181" s="348"/>
      <c r="M181" s="348"/>
      <c r="N181" s="348"/>
      <c r="O181" s="348"/>
      <c r="P181" s="348"/>
      <c r="Q181" s="81" t="s">
        <v>115</v>
      </c>
      <c r="R181" s="81"/>
      <c r="S181" s="90">
        <f>R179+R180</f>
        <v>1.0394999999999999</v>
      </c>
      <c r="T181" s="18"/>
      <c r="U181" s="4"/>
    </row>
    <row r="182" spans="1:20" ht="15">
      <c r="A182" s="91"/>
      <c r="B182" s="124" t="s">
        <v>46</v>
      </c>
      <c r="C182" s="93"/>
      <c r="D182" s="93"/>
      <c r="E182" s="93"/>
      <c r="F182" s="190"/>
      <c r="G182" s="88">
        <v>6.08</v>
      </c>
      <c r="H182" s="88">
        <v>26.2</v>
      </c>
      <c r="I182" s="87">
        <f>SUM(I173:I181)</f>
        <v>90.42</v>
      </c>
      <c r="J182" s="373">
        <f>SUM(J173:J181)</f>
        <v>619.2</v>
      </c>
      <c r="K182" s="373"/>
      <c r="L182" s="87" t="s">
        <v>189</v>
      </c>
      <c r="M182" s="87" t="s">
        <v>121</v>
      </c>
      <c r="N182" s="87">
        <v>0</v>
      </c>
      <c r="O182" s="87" t="s">
        <v>352</v>
      </c>
      <c r="P182" s="125" t="s">
        <v>353</v>
      </c>
      <c r="Q182" s="87"/>
      <c r="R182" s="81"/>
      <c r="S182" s="90">
        <f>S176+S178+S181</f>
        <v>21.68575</v>
      </c>
      <c r="T182" s="4"/>
    </row>
    <row r="183" spans="1:20" ht="15">
      <c r="A183" s="8"/>
      <c r="B183" s="177" t="s">
        <v>80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1"/>
      <c r="S183" s="56"/>
      <c r="T183" s="4"/>
    </row>
    <row r="184" spans="1:20" ht="15">
      <c r="A184" s="56">
        <v>698</v>
      </c>
      <c r="B184" s="57" t="s">
        <v>505</v>
      </c>
      <c r="C184" s="57">
        <v>100</v>
      </c>
      <c r="D184" s="56" t="s">
        <v>505</v>
      </c>
      <c r="E184" s="57">
        <v>100</v>
      </c>
      <c r="F184" s="56">
        <v>100</v>
      </c>
      <c r="G184" s="87">
        <v>2.8</v>
      </c>
      <c r="H184" s="87">
        <v>3.2</v>
      </c>
      <c r="I184" s="87">
        <v>4.2</v>
      </c>
      <c r="J184" s="373">
        <v>58.5</v>
      </c>
      <c r="K184" s="373"/>
      <c r="L184" s="87">
        <v>0</v>
      </c>
      <c r="M184" s="87">
        <v>0.11</v>
      </c>
      <c r="N184" s="87">
        <v>0.27</v>
      </c>
      <c r="O184" s="87">
        <v>111</v>
      </c>
      <c r="P184" s="87">
        <v>0.09</v>
      </c>
      <c r="Q184" s="81">
        <v>50</v>
      </c>
      <c r="R184" s="81">
        <f>Q184/1000*E184</f>
        <v>5</v>
      </c>
      <c r="S184" s="119">
        <f>R184</f>
        <v>5</v>
      </c>
      <c r="T184" s="4"/>
    </row>
    <row r="185" spans="1:20" ht="15">
      <c r="A185" s="8"/>
      <c r="B185" s="177" t="s">
        <v>47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1">
        <f t="shared" si="5"/>
        <v>0</v>
      </c>
      <c r="S185" s="56"/>
      <c r="T185" s="4"/>
    </row>
    <row r="186" spans="1:20" ht="15">
      <c r="A186" s="106"/>
      <c r="B186" s="40" t="s">
        <v>527</v>
      </c>
      <c r="C186" s="106">
        <v>60</v>
      </c>
      <c r="D186" s="106" t="s">
        <v>527</v>
      </c>
      <c r="E186" s="106">
        <v>60</v>
      </c>
      <c r="F186" s="106">
        <v>60</v>
      </c>
      <c r="G186" s="106">
        <v>0.48</v>
      </c>
      <c r="H186" s="106">
        <v>0.06</v>
      </c>
      <c r="I186" s="106">
        <v>1.5</v>
      </c>
      <c r="J186" s="106">
        <v>8.4</v>
      </c>
      <c r="K186" s="106"/>
      <c r="L186" s="106"/>
      <c r="M186" s="106"/>
      <c r="N186" s="106">
        <v>6</v>
      </c>
      <c r="O186" s="106"/>
      <c r="P186" s="106"/>
      <c r="Q186" s="313">
        <v>100</v>
      </c>
      <c r="R186" s="315">
        <f>Q186/1000*E186</f>
        <v>6</v>
      </c>
      <c r="S186" s="132">
        <f>R186</f>
        <v>6</v>
      </c>
      <c r="T186" s="4"/>
    </row>
    <row r="187" spans="1:20" ht="15">
      <c r="A187" s="46"/>
      <c r="B187" s="95" t="s">
        <v>524</v>
      </c>
      <c r="C187" s="46"/>
      <c r="D187" s="46" t="s">
        <v>524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316"/>
      <c r="S187" s="56"/>
      <c r="T187" s="4"/>
    </row>
    <row r="188" spans="1:20" ht="15">
      <c r="A188" s="53">
        <v>124</v>
      </c>
      <c r="B188" s="53" t="s">
        <v>82</v>
      </c>
      <c r="C188" s="53">
        <v>250</v>
      </c>
      <c r="D188" s="56" t="s">
        <v>85</v>
      </c>
      <c r="E188" s="56">
        <v>63</v>
      </c>
      <c r="F188" s="56">
        <v>50</v>
      </c>
      <c r="G188" s="372">
        <v>2</v>
      </c>
      <c r="H188" s="372">
        <v>4.3</v>
      </c>
      <c r="I188" s="372">
        <v>6.9</v>
      </c>
      <c r="J188" s="372">
        <v>73</v>
      </c>
      <c r="K188" s="372"/>
      <c r="L188" s="346" t="s">
        <v>130</v>
      </c>
      <c r="M188" s="346" t="s">
        <v>121</v>
      </c>
      <c r="N188" s="346" t="s">
        <v>131</v>
      </c>
      <c r="O188" s="346" t="s">
        <v>132</v>
      </c>
      <c r="P188" s="349" t="s">
        <v>197</v>
      </c>
      <c r="Q188" s="81">
        <v>28</v>
      </c>
      <c r="R188" s="81">
        <f t="shared" si="5"/>
        <v>1.764</v>
      </c>
      <c r="S188" s="132" t="s">
        <v>115</v>
      </c>
      <c r="T188" s="4"/>
    </row>
    <row r="189" spans="1:20" ht="15">
      <c r="A189" s="42"/>
      <c r="B189" s="70" t="s">
        <v>83</v>
      </c>
      <c r="C189" s="42"/>
      <c r="D189" s="56" t="s">
        <v>39</v>
      </c>
      <c r="E189" s="56">
        <v>40</v>
      </c>
      <c r="F189" s="56">
        <v>30</v>
      </c>
      <c r="G189" s="372"/>
      <c r="H189" s="372"/>
      <c r="I189" s="372"/>
      <c r="J189" s="372"/>
      <c r="K189" s="372"/>
      <c r="L189" s="347"/>
      <c r="M189" s="347"/>
      <c r="N189" s="347"/>
      <c r="O189" s="347"/>
      <c r="P189" s="350"/>
      <c r="Q189" s="81">
        <v>28</v>
      </c>
      <c r="R189" s="81">
        <f t="shared" si="5"/>
        <v>1.12</v>
      </c>
      <c r="S189" s="56"/>
      <c r="T189" s="4"/>
    </row>
    <row r="190" spans="1:20" ht="15">
      <c r="A190" s="42"/>
      <c r="B190" s="42"/>
      <c r="C190" s="42"/>
      <c r="D190" s="56" t="s">
        <v>40</v>
      </c>
      <c r="E190" s="56">
        <v>13</v>
      </c>
      <c r="F190" s="56">
        <v>10</v>
      </c>
      <c r="G190" s="372"/>
      <c r="H190" s="372"/>
      <c r="I190" s="372"/>
      <c r="J190" s="372"/>
      <c r="K190" s="372"/>
      <c r="L190" s="347"/>
      <c r="M190" s="347"/>
      <c r="N190" s="347"/>
      <c r="O190" s="347"/>
      <c r="P190" s="350"/>
      <c r="Q190" s="81">
        <v>25</v>
      </c>
      <c r="R190" s="81">
        <f t="shared" si="5"/>
        <v>0.325</v>
      </c>
      <c r="S190" s="56"/>
      <c r="T190" s="4"/>
    </row>
    <row r="191" spans="1:20" ht="15">
      <c r="A191" s="42"/>
      <c r="B191" s="42"/>
      <c r="C191" s="42"/>
      <c r="D191" s="56" t="s">
        <v>84</v>
      </c>
      <c r="E191" s="56">
        <v>3</v>
      </c>
      <c r="F191" s="56">
        <v>3</v>
      </c>
      <c r="G191" s="372"/>
      <c r="H191" s="372"/>
      <c r="I191" s="372"/>
      <c r="J191" s="372"/>
      <c r="K191" s="372"/>
      <c r="L191" s="347"/>
      <c r="M191" s="347"/>
      <c r="N191" s="347"/>
      <c r="O191" s="347"/>
      <c r="P191" s="350"/>
      <c r="Q191" s="81"/>
      <c r="R191" s="81">
        <f t="shared" si="5"/>
        <v>0</v>
      </c>
      <c r="S191" s="56"/>
      <c r="T191" s="4"/>
    </row>
    <row r="192" spans="1:20" ht="15">
      <c r="A192" s="42"/>
      <c r="B192" s="42"/>
      <c r="C192" s="42"/>
      <c r="D192" s="56" t="s">
        <v>63</v>
      </c>
      <c r="E192" s="56">
        <v>12</v>
      </c>
      <c r="F192" s="56">
        <v>9</v>
      </c>
      <c r="G192" s="372"/>
      <c r="H192" s="372"/>
      <c r="I192" s="372"/>
      <c r="J192" s="372"/>
      <c r="K192" s="372"/>
      <c r="L192" s="347"/>
      <c r="M192" s="347"/>
      <c r="N192" s="347"/>
      <c r="O192" s="347"/>
      <c r="P192" s="350"/>
      <c r="Q192" s="81">
        <v>22</v>
      </c>
      <c r="R192" s="81">
        <f t="shared" si="5"/>
        <v>0.264</v>
      </c>
      <c r="S192" s="56"/>
      <c r="T192" s="4"/>
    </row>
    <row r="193" spans="1:20" ht="15">
      <c r="A193" s="42"/>
      <c r="B193" s="42"/>
      <c r="C193" s="42"/>
      <c r="D193" s="56" t="s">
        <v>69</v>
      </c>
      <c r="E193" s="56">
        <v>5</v>
      </c>
      <c r="F193" s="56">
        <v>5</v>
      </c>
      <c r="G193" s="372"/>
      <c r="H193" s="372"/>
      <c r="I193" s="372"/>
      <c r="J193" s="372"/>
      <c r="K193" s="372"/>
      <c r="L193" s="347"/>
      <c r="M193" s="347"/>
      <c r="N193" s="347"/>
      <c r="O193" s="347"/>
      <c r="P193" s="350"/>
      <c r="Q193" s="340">
        <v>355</v>
      </c>
      <c r="R193" s="81">
        <f t="shared" si="5"/>
        <v>1.775</v>
      </c>
      <c r="S193" s="56"/>
      <c r="T193" s="4"/>
    </row>
    <row r="194" spans="1:20" ht="15">
      <c r="A194" s="42"/>
      <c r="B194" s="42"/>
      <c r="C194" s="42"/>
      <c r="D194" s="56" t="s">
        <v>32</v>
      </c>
      <c r="E194" s="56">
        <v>200</v>
      </c>
      <c r="F194" s="56">
        <v>200</v>
      </c>
      <c r="G194" s="372"/>
      <c r="H194" s="372"/>
      <c r="I194" s="372"/>
      <c r="J194" s="372"/>
      <c r="K194" s="372"/>
      <c r="L194" s="347"/>
      <c r="M194" s="347"/>
      <c r="N194" s="347"/>
      <c r="O194" s="347"/>
      <c r="P194" s="350"/>
      <c r="Q194" s="81"/>
      <c r="R194" s="81">
        <f t="shared" si="5"/>
        <v>0</v>
      </c>
      <c r="S194" s="56"/>
      <c r="T194" s="4"/>
    </row>
    <row r="195" spans="1:20" ht="15">
      <c r="A195" s="42"/>
      <c r="B195" s="42"/>
      <c r="C195" s="42"/>
      <c r="D195" s="56" t="s">
        <v>102</v>
      </c>
      <c r="E195" s="134">
        <v>1.2</v>
      </c>
      <c r="F195" s="134">
        <v>1.2</v>
      </c>
      <c r="G195" s="372"/>
      <c r="H195" s="372"/>
      <c r="I195" s="372"/>
      <c r="J195" s="372"/>
      <c r="K195" s="372"/>
      <c r="L195" s="347"/>
      <c r="M195" s="347"/>
      <c r="N195" s="347"/>
      <c r="O195" s="347"/>
      <c r="P195" s="350"/>
      <c r="Q195" s="81">
        <v>13</v>
      </c>
      <c r="R195" s="191">
        <f>Q195/1000*E195</f>
        <v>0.0156</v>
      </c>
      <c r="S195" s="46"/>
      <c r="T195" s="4"/>
    </row>
    <row r="196" spans="1:20" ht="15">
      <c r="A196" s="46"/>
      <c r="B196" s="46"/>
      <c r="C196" s="46"/>
      <c r="D196" s="56" t="s">
        <v>86</v>
      </c>
      <c r="E196" s="56">
        <v>3.7</v>
      </c>
      <c r="F196" s="192">
        <v>3.7</v>
      </c>
      <c r="G196" s="372"/>
      <c r="H196" s="372"/>
      <c r="I196" s="372"/>
      <c r="J196" s="372"/>
      <c r="K196" s="372"/>
      <c r="L196" s="348"/>
      <c r="M196" s="348"/>
      <c r="N196" s="348"/>
      <c r="O196" s="348"/>
      <c r="P196" s="351"/>
      <c r="Q196" s="81">
        <v>75</v>
      </c>
      <c r="R196" s="81">
        <f t="shared" si="5"/>
        <v>0.2775</v>
      </c>
      <c r="S196" s="117">
        <f>R188+R189+R190+R191+R192+R193+R194+R195+R196</f>
        <v>5.541100000000001</v>
      </c>
      <c r="T196" s="4"/>
    </row>
    <row r="197" spans="1:20" ht="15">
      <c r="A197" s="53">
        <v>388</v>
      </c>
      <c r="B197" s="53" t="s">
        <v>87</v>
      </c>
      <c r="C197" s="53">
        <v>70</v>
      </c>
      <c r="D197" s="56" t="s">
        <v>88</v>
      </c>
      <c r="E197" s="56">
        <v>98</v>
      </c>
      <c r="F197" s="56">
        <v>46.2</v>
      </c>
      <c r="G197" s="372">
        <v>11</v>
      </c>
      <c r="H197" s="372">
        <v>13.1</v>
      </c>
      <c r="I197" s="372">
        <v>8.1</v>
      </c>
      <c r="J197" s="372">
        <v>191.8</v>
      </c>
      <c r="K197" s="372"/>
      <c r="L197" s="349">
        <v>0.05</v>
      </c>
      <c r="M197" s="346">
        <v>0.11</v>
      </c>
      <c r="N197" s="346" t="s">
        <v>119</v>
      </c>
      <c r="O197" s="349" t="s">
        <v>381</v>
      </c>
      <c r="P197" s="346">
        <v>0.51</v>
      </c>
      <c r="Q197" s="208">
        <v>125</v>
      </c>
      <c r="R197" s="81">
        <f t="shared" si="5"/>
        <v>12.25</v>
      </c>
      <c r="S197" s="132" t="s">
        <v>115</v>
      </c>
      <c r="T197" s="4"/>
    </row>
    <row r="198" spans="1:20" ht="15">
      <c r="A198" s="42"/>
      <c r="B198" s="42"/>
      <c r="C198" s="42"/>
      <c r="D198" s="56" t="s">
        <v>70</v>
      </c>
      <c r="E198" s="56">
        <v>12.6</v>
      </c>
      <c r="F198" s="56">
        <v>12.6</v>
      </c>
      <c r="G198" s="372"/>
      <c r="H198" s="372"/>
      <c r="I198" s="372"/>
      <c r="J198" s="372"/>
      <c r="K198" s="372"/>
      <c r="L198" s="350"/>
      <c r="M198" s="347"/>
      <c r="N198" s="347"/>
      <c r="O198" s="350"/>
      <c r="P198" s="347"/>
      <c r="Q198" s="81">
        <v>23.33</v>
      </c>
      <c r="R198" s="81">
        <f t="shared" si="5"/>
        <v>0.29395799999999994</v>
      </c>
      <c r="S198" s="56"/>
      <c r="T198" s="4"/>
    </row>
    <row r="199" spans="1:20" ht="15">
      <c r="A199" s="42"/>
      <c r="B199" s="42"/>
      <c r="C199" s="42"/>
      <c r="D199" s="56" t="s">
        <v>32</v>
      </c>
      <c r="E199" s="56">
        <v>18.2</v>
      </c>
      <c r="F199" s="56">
        <v>18.2</v>
      </c>
      <c r="G199" s="372"/>
      <c r="H199" s="372"/>
      <c r="I199" s="372"/>
      <c r="J199" s="372"/>
      <c r="K199" s="372"/>
      <c r="L199" s="350"/>
      <c r="M199" s="347"/>
      <c r="N199" s="347"/>
      <c r="O199" s="350"/>
      <c r="P199" s="347"/>
      <c r="Q199" s="81"/>
      <c r="R199" s="81" t="s">
        <v>115</v>
      </c>
      <c r="S199" s="56"/>
      <c r="T199" s="4"/>
    </row>
    <row r="200" spans="1:20" ht="15">
      <c r="A200" s="42"/>
      <c r="B200" s="42"/>
      <c r="C200" s="42"/>
      <c r="D200" s="56" t="s">
        <v>44</v>
      </c>
      <c r="E200" s="56">
        <v>7</v>
      </c>
      <c r="F200" s="56">
        <v>7</v>
      </c>
      <c r="G200" s="372"/>
      <c r="H200" s="372"/>
      <c r="I200" s="372"/>
      <c r="J200" s="372"/>
      <c r="K200" s="372"/>
      <c r="L200" s="350"/>
      <c r="M200" s="347"/>
      <c r="N200" s="347"/>
      <c r="O200" s="350"/>
      <c r="P200" s="347"/>
      <c r="Q200" s="81"/>
      <c r="R200" s="81">
        <f t="shared" si="5"/>
        <v>0</v>
      </c>
      <c r="S200" s="56"/>
      <c r="T200" s="4"/>
    </row>
    <row r="201" spans="1:20" ht="15">
      <c r="A201" s="42"/>
      <c r="B201" s="42"/>
      <c r="C201" s="42"/>
      <c r="D201" s="56" t="s">
        <v>102</v>
      </c>
      <c r="E201" s="56">
        <v>1</v>
      </c>
      <c r="F201" s="56">
        <v>1</v>
      </c>
      <c r="G201" s="372"/>
      <c r="H201" s="372"/>
      <c r="I201" s="372"/>
      <c r="J201" s="372"/>
      <c r="K201" s="372"/>
      <c r="L201" s="350"/>
      <c r="M201" s="347"/>
      <c r="N201" s="347"/>
      <c r="O201" s="350"/>
      <c r="P201" s="347"/>
      <c r="Q201" s="81"/>
      <c r="R201" s="81">
        <f t="shared" si="5"/>
        <v>0</v>
      </c>
      <c r="S201" s="56"/>
      <c r="T201" s="4"/>
    </row>
    <row r="202" spans="1:20" ht="15">
      <c r="A202" s="46"/>
      <c r="B202" s="46"/>
      <c r="C202" s="46"/>
      <c r="D202" s="56" t="s">
        <v>89</v>
      </c>
      <c r="E202" s="56">
        <v>5.6</v>
      </c>
      <c r="F202" s="56">
        <v>5.6</v>
      </c>
      <c r="G202" s="372"/>
      <c r="H202" s="372"/>
      <c r="I202" s="372"/>
      <c r="J202" s="372"/>
      <c r="K202" s="372"/>
      <c r="L202" s="351"/>
      <c r="M202" s="348"/>
      <c r="N202" s="348"/>
      <c r="O202" s="351"/>
      <c r="P202" s="348"/>
      <c r="Q202" s="81">
        <v>75</v>
      </c>
      <c r="R202" s="81">
        <f t="shared" si="5"/>
        <v>0.42</v>
      </c>
      <c r="S202" s="90">
        <f>R197+R198+R200+R202</f>
        <v>12.963958</v>
      </c>
      <c r="T202" s="4"/>
    </row>
    <row r="203" spans="1:20" ht="15">
      <c r="A203" s="53">
        <v>215</v>
      </c>
      <c r="B203" s="53" t="s">
        <v>135</v>
      </c>
      <c r="C203" s="53">
        <v>150</v>
      </c>
      <c r="D203" s="56" t="s">
        <v>136</v>
      </c>
      <c r="E203" s="56">
        <v>148.8</v>
      </c>
      <c r="F203" s="56" t="s">
        <v>137</v>
      </c>
      <c r="G203" s="346">
        <v>3.15</v>
      </c>
      <c r="H203" s="346">
        <v>13.95</v>
      </c>
      <c r="I203" s="346">
        <v>15.6</v>
      </c>
      <c r="J203" s="360">
        <v>204</v>
      </c>
      <c r="K203" s="361"/>
      <c r="L203" s="346" t="s">
        <v>139</v>
      </c>
      <c r="M203" s="346" t="s">
        <v>130</v>
      </c>
      <c r="N203" s="346" t="s">
        <v>140</v>
      </c>
      <c r="O203" s="346" t="s">
        <v>141</v>
      </c>
      <c r="P203" s="349" t="s">
        <v>205</v>
      </c>
      <c r="Q203" s="81">
        <v>28</v>
      </c>
      <c r="R203" s="81">
        <f t="shared" si="5"/>
        <v>4.1664</v>
      </c>
      <c r="S203" s="132" t="s">
        <v>115</v>
      </c>
      <c r="T203" s="4"/>
    </row>
    <row r="204" spans="1:20" ht="15">
      <c r="A204" s="42"/>
      <c r="B204" s="42" t="s">
        <v>113</v>
      </c>
      <c r="C204" s="42"/>
      <c r="D204" s="56" t="s">
        <v>89</v>
      </c>
      <c r="E204" s="56">
        <v>18</v>
      </c>
      <c r="F204" s="56">
        <v>18</v>
      </c>
      <c r="G204" s="347"/>
      <c r="H204" s="347"/>
      <c r="I204" s="347"/>
      <c r="J204" s="362"/>
      <c r="K204" s="363"/>
      <c r="L204" s="347"/>
      <c r="M204" s="347"/>
      <c r="N204" s="347"/>
      <c r="O204" s="347"/>
      <c r="P204" s="350"/>
      <c r="Q204" s="81">
        <v>75</v>
      </c>
      <c r="R204" s="81">
        <f t="shared" si="5"/>
        <v>1.3499999999999999</v>
      </c>
      <c r="S204" s="56"/>
      <c r="T204" s="4"/>
    </row>
    <row r="205" spans="1:20" ht="15">
      <c r="A205" s="42"/>
      <c r="B205" s="42"/>
      <c r="C205" s="42"/>
      <c r="D205" s="56" t="s">
        <v>63</v>
      </c>
      <c r="E205" s="56">
        <v>79.6</v>
      </c>
      <c r="F205" s="56" t="s">
        <v>138</v>
      </c>
      <c r="G205" s="347"/>
      <c r="H205" s="347"/>
      <c r="I205" s="347"/>
      <c r="J205" s="362"/>
      <c r="K205" s="363"/>
      <c r="L205" s="347"/>
      <c r="M205" s="347"/>
      <c r="N205" s="347"/>
      <c r="O205" s="347"/>
      <c r="P205" s="350"/>
      <c r="Q205" s="81">
        <v>22</v>
      </c>
      <c r="R205" s="81">
        <f t="shared" si="5"/>
        <v>1.7511999999999999</v>
      </c>
      <c r="S205" s="56"/>
      <c r="T205" s="4"/>
    </row>
    <row r="206" spans="1:20" ht="15">
      <c r="A206" s="42"/>
      <c r="B206" s="42"/>
      <c r="C206" s="42"/>
      <c r="D206" s="56" t="s">
        <v>102</v>
      </c>
      <c r="E206" s="56">
        <v>1</v>
      </c>
      <c r="F206" s="56">
        <v>1</v>
      </c>
      <c r="G206" s="347"/>
      <c r="H206" s="347"/>
      <c r="I206" s="347"/>
      <c r="J206" s="362"/>
      <c r="K206" s="363"/>
      <c r="L206" s="347"/>
      <c r="M206" s="347"/>
      <c r="N206" s="347"/>
      <c r="O206" s="347"/>
      <c r="P206" s="350"/>
      <c r="Q206" s="81">
        <v>13</v>
      </c>
      <c r="R206" s="81">
        <f t="shared" si="5"/>
        <v>0.013</v>
      </c>
      <c r="S206" s="56"/>
      <c r="T206" s="4"/>
    </row>
    <row r="207" spans="1:20" ht="15">
      <c r="A207" s="46"/>
      <c r="B207" s="46"/>
      <c r="C207" s="46"/>
      <c r="D207" s="56" t="s">
        <v>127</v>
      </c>
      <c r="E207" s="56">
        <v>14.4</v>
      </c>
      <c r="F207" s="56" t="s">
        <v>133</v>
      </c>
      <c r="G207" s="348"/>
      <c r="H207" s="348"/>
      <c r="I207" s="348"/>
      <c r="J207" s="364"/>
      <c r="K207" s="365"/>
      <c r="L207" s="348"/>
      <c r="M207" s="348"/>
      <c r="N207" s="348"/>
      <c r="O207" s="348"/>
      <c r="P207" s="351"/>
      <c r="Q207" s="81" t="s">
        <v>115</v>
      </c>
      <c r="R207" s="81"/>
      <c r="S207" s="90">
        <f>R203+R204+R205</f>
        <v>7.2676</v>
      </c>
      <c r="T207" s="4"/>
    </row>
    <row r="208" spans="1:20" ht="15">
      <c r="A208" s="53">
        <v>631</v>
      </c>
      <c r="B208" s="53" t="s">
        <v>90</v>
      </c>
      <c r="C208" s="53">
        <v>180</v>
      </c>
      <c r="D208" s="56" t="s">
        <v>304</v>
      </c>
      <c r="E208" s="56">
        <v>40.8</v>
      </c>
      <c r="F208" s="56">
        <v>36</v>
      </c>
      <c r="G208" s="346">
        <v>0.18</v>
      </c>
      <c r="H208" s="346">
        <v>0</v>
      </c>
      <c r="I208" s="346">
        <v>32.04</v>
      </c>
      <c r="J208" s="360">
        <v>126</v>
      </c>
      <c r="K208" s="361"/>
      <c r="L208" s="346">
        <v>0.01</v>
      </c>
      <c r="M208" s="346">
        <v>0.01</v>
      </c>
      <c r="N208" s="346">
        <v>4.68</v>
      </c>
      <c r="O208" s="349" t="s">
        <v>429</v>
      </c>
      <c r="P208" s="349" t="s">
        <v>532</v>
      </c>
      <c r="Q208" s="81">
        <v>55</v>
      </c>
      <c r="R208" s="81">
        <f t="shared" si="5"/>
        <v>2.2439999999999998</v>
      </c>
      <c r="S208" s="132" t="s">
        <v>115</v>
      </c>
      <c r="T208" s="4"/>
    </row>
    <row r="209" spans="1:20" ht="15">
      <c r="A209" s="42"/>
      <c r="B209" s="70" t="s">
        <v>530</v>
      </c>
      <c r="C209" s="42"/>
      <c r="D209" s="56" t="s">
        <v>33</v>
      </c>
      <c r="E209" s="56">
        <v>21.6</v>
      </c>
      <c r="F209" s="56">
        <v>121.68</v>
      </c>
      <c r="G209" s="347"/>
      <c r="H209" s="347"/>
      <c r="I209" s="347"/>
      <c r="J209" s="362"/>
      <c r="K209" s="363"/>
      <c r="L209" s="347"/>
      <c r="M209" s="347"/>
      <c r="N209" s="347"/>
      <c r="O209" s="350"/>
      <c r="P209" s="350"/>
      <c r="Q209" s="81">
        <v>45</v>
      </c>
      <c r="R209" s="81">
        <f t="shared" si="5"/>
        <v>0.972</v>
      </c>
      <c r="S209" s="56"/>
      <c r="T209" s="4"/>
    </row>
    <row r="210" spans="1:20" ht="15">
      <c r="A210" s="42"/>
      <c r="B210" s="42" t="s">
        <v>531</v>
      </c>
      <c r="C210" s="42"/>
      <c r="D210" s="168" t="s">
        <v>51</v>
      </c>
      <c r="E210" s="168">
        <v>0.18</v>
      </c>
      <c r="F210" s="193">
        <v>0.18</v>
      </c>
      <c r="G210" s="347"/>
      <c r="H210" s="347"/>
      <c r="I210" s="347"/>
      <c r="J210" s="362"/>
      <c r="K210" s="363"/>
      <c r="L210" s="347"/>
      <c r="M210" s="347"/>
      <c r="N210" s="347"/>
      <c r="O210" s="350"/>
      <c r="P210" s="350"/>
      <c r="Q210" s="340">
        <v>280</v>
      </c>
      <c r="R210" s="81">
        <f t="shared" si="5"/>
        <v>0.0504</v>
      </c>
      <c r="S210" s="56"/>
      <c r="T210" s="4"/>
    </row>
    <row r="211" spans="1:20" ht="15">
      <c r="A211" s="46"/>
      <c r="B211" s="46"/>
      <c r="C211" s="46"/>
      <c r="D211" s="168" t="s">
        <v>32</v>
      </c>
      <c r="E211" s="168">
        <v>154.8</v>
      </c>
      <c r="F211" s="168">
        <v>154.8</v>
      </c>
      <c r="G211" s="348"/>
      <c r="H211" s="348"/>
      <c r="I211" s="348"/>
      <c r="J211" s="364"/>
      <c r="K211" s="365"/>
      <c r="L211" s="348"/>
      <c r="M211" s="348"/>
      <c r="N211" s="348"/>
      <c r="O211" s="351"/>
      <c r="P211" s="351"/>
      <c r="Q211" s="81"/>
      <c r="R211" s="81">
        <f t="shared" si="5"/>
        <v>0</v>
      </c>
      <c r="S211" s="90">
        <f>R208+R209+R210+R211</f>
        <v>3.2664</v>
      </c>
      <c r="T211" s="4"/>
    </row>
    <row r="212" spans="1:20" ht="15">
      <c r="A212" s="46"/>
      <c r="B212" s="46" t="s">
        <v>412</v>
      </c>
      <c r="C212" s="46">
        <v>40</v>
      </c>
      <c r="D212" s="168" t="s">
        <v>412</v>
      </c>
      <c r="E212" s="168">
        <v>40</v>
      </c>
      <c r="F212" s="168">
        <v>40</v>
      </c>
      <c r="G212" s="73">
        <v>2.6</v>
      </c>
      <c r="H212" s="73">
        <v>0.4</v>
      </c>
      <c r="I212" s="73">
        <v>13.6</v>
      </c>
      <c r="J212" s="82">
        <v>72.4</v>
      </c>
      <c r="K212" s="83"/>
      <c r="L212" s="73">
        <v>0.03</v>
      </c>
      <c r="M212" s="73">
        <v>0.012</v>
      </c>
      <c r="N212" s="73">
        <v>0</v>
      </c>
      <c r="O212" s="116" t="s">
        <v>358</v>
      </c>
      <c r="P212" s="116" t="s">
        <v>413</v>
      </c>
      <c r="Q212" s="81">
        <v>40</v>
      </c>
      <c r="R212" s="81">
        <f t="shared" si="5"/>
        <v>1.6</v>
      </c>
      <c r="S212" s="90">
        <v>0.74</v>
      </c>
      <c r="T212" s="4"/>
    </row>
    <row r="213" spans="1:20" ht="15">
      <c r="A213" s="56"/>
      <c r="B213" s="57" t="s">
        <v>70</v>
      </c>
      <c r="C213" s="57">
        <v>30</v>
      </c>
      <c r="D213" s="56" t="s">
        <v>70</v>
      </c>
      <c r="E213" s="56">
        <v>30</v>
      </c>
      <c r="F213" s="56">
        <v>30</v>
      </c>
      <c r="G213" s="56">
        <v>2.4</v>
      </c>
      <c r="H213" s="56">
        <v>0.36</v>
      </c>
      <c r="I213" s="56">
        <v>12.6</v>
      </c>
      <c r="J213" s="372">
        <v>60.75</v>
      </c>
      <c r="K213" s="372"/>
      <c r="L213" s="56">
        <v>0.06</v>
      </c>
      <c r="M213" s="56">
        <v>0.024</v>
      </c>
      <c r="N213" s="56">
        <v>0</v>
      </c>
      <c r="O213" s="196">
        <v>9.2</v>
      </c>
      <c r="P213" s="197" t="s">
        <v>322</v>
      </c>
      <c r="Q213" s="81">
        <v>28.33</v>
      </c>
      <c r="R213" s="81">
        <f t="shared" si="5"/>
        <v>0.8498999999999999</v>
      </c>
      <c r="S213" s="119">
        <f>R213</f>
        <v>0.8498999999999999</v>
      </c>
      <c r="T213" s="4"/>
    </row>
    <row r="214" spans="1:20" ht="15">
      <c r="A214" s="91"/>
      <c r="B214" s="124" t="s">
        <v>46</v>
      </c>
      <c r="C214" s="93"/>
      <c r="D214" s="93"/>
      <c r="E214" s="93"/>
      <c r="F214" s="190"/>
      <c r="G214" s="87">
        <f>SUM(G186:G213)</f>
        <v>21.81</v>
      </c>
      <c r="H214" s="87">
        <f>SUM(H186:H213)</f>
        <v>32.17</v>
      </c>
      <c r="I214" s="87">
        <f>SUM(I186:I213)</f>
        <v>90.33999999999999</v>
      </c>
      <c r="J214" s="373">
        <f>SUM(J186:K213)</f>
        <v>736.35</v>
      </c>
      <c r="K214" s="373"/>
      <c r="L214" s="87">
        <v>0.38</v>
      </c>
      <c r="M214" s="87">
        <v>0.26</v>
      </c>
      <c r="N214" s="87" t="s">
        <v>351</v>
      </c>
      <c r="O214" s="87">
        <v>103.44</v>
      </c>
      <c r="P214" s="125" t="s">
        <v>452</v>
      </c>
      <c r="Q214" s="119"/>
      <c r="R214" s="81">
        <f t="shared" si="5"/>
        <v>0</v>
      </c>
      <c r="S214" s="90">
        <f>S186+S196+S202+S207+S211+S212+S213</f>
        <v>36.628958</v>
      </c>
      <c r="T214" s="4"/>
    </row>
    <row r="215" spans="1:20" ht="15">
      <c r="A215" s="91"/>
      <c r="B215" s="124"/>
      <c r="C215" s="93"/>
      <c r="D215" s="93"/>
      <c r="E215" s="93"/>
      <c r="F215" s="93"/>
      <c r="G215" s="93"/>
      <c r="H215" s="93"/>
      <c r="I215" s="93"/>
      <c r="J215" s="37"/>
      <c r="K215" s="37"/>
      <c r="L215" s="93"/>
      <c r="M215" s="93"/>
      <c r="N215" s="93"/>
      <c r="O215" s="93"/>
      <c r="P215" s="151"/>
      <c r="Q215" s="198"/>
      <c r="R215" s="81">
        <f t="shared" si="5"/>
        <v>0</v>
      </c>
      <c r="S215" s="117"/>
      <c r="T215" s="4"/>
    </row>
    <row r="216" spans="1:20" ht="15">
      <c r="A216" s="91"/>
      <c r="B216" s="37" t="s">
        <v>53</v>
      </c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199"/>
      <c r="R216" s="81">
        <f t="shared" si="5"/>
        <v>0</v>
      </c>
      <c r="S216" s="46"/>
      <c r="T216" s="4"/>
    </row>
    <row r="217" spans="1:20" ht="15">
      <c r="A217" s="53">
        <v>366</v>
      </c>
      <c r="B217" s="53" t="s">
        <v>71</v>
      </c>
      <c r="C217" s="53">
        <v>150</v>
      </c>
      <c r="D217" s="56" t="s">
        <v>147</v>
      </c>
      <c r="E217" s="56">
        <v>142</v>
      </c>
      <c r="F217" s="192">
        <v>139.9</v>
      </c>
      <c r="G217" s="372">
        <v>25.65</v>
      </c>
      <c r="H217" s="372">
        <v>18.3</v>
      </c>
      <c r="I217" s="372">
        <v>23.25</v>
      </c>
      <c r="J217" s="372">
        <v>366</v>
      </c>
      <c r="K217" s="372"/>
      <c r="L217" s="346" t="s">
        <v>130</v>
      </c>
      <c r="M217" s="346" t="s">
        <v>151</v>
      </c>
      <c r="N217" s="346" t="s">
        <v>152</v>
      </c>
      <c r="O217" s="346" t="s">
        <v>153</v>
      </c>
      <c r="P217" s="346" t="s">
        <v>154</v>
      </c>
      <c r="Q217" s="340">
        <v>220</v>
      </c>
      <c r="R217" s="81">
        <f t="shared" si="5"/>
        <v>31.24</v>
      </c>
      <c r="S217" s="132" t="s">
        <v>115</v>
      </c>
      <c r="T217" s="4"/>
    </row>
    <row r="218" spans="1:20" ht="15">
      <c r="A218" s="42"/>
      <c r="B218" s="70" t="s">
        <v>115</v>
      </c>
      <c r="C218" s="42"/>
      <c r="D218" s="56" t="s">
        <v>148</v>
      </c>
      <c r="E218" s="56">
        <v>9.9</v>
      </c>
      <c r="F218" s="192">
        <v>9.9</v>
      </c>
      <c r="G218" s="372"/>
      <c r="H218" s="372"/>
      <c r="I218" s="372"/>
      <c r="J218" s="372"/>
      <c r="K218" s="372"/>
      <c r="L218" s="347"/>
      <c r="M218" s="347"/>
      <c r="N218" s="347"/>
      <c r="O218" s="347"/>
      <c r="P218" s="347"/>
      <c r="Q218" s="81">
        <v>29</v>
      </c>
      <c r="R218" s="81">
        <f t="shared" si="5"/>
        <v>0.2871</v>
      </c>
      <c r="S218" s="56"/>
      <c r="T218" s="4"/>
    </row>
    <row r="219" spans="1:20" ht="15">
      <c r="A219" s="42"/>
      <c r="B219" s="70" t="s">
        <v>115</v>
      </c>
      <c r="C219" s="42"/>
      <c r="D219" s="56" t="s">
        <v>149</v>
      </c>
      <c r="E219" s="56">
        <v>12</v>
      </c>
      <c r="F219" s="56">
        <v>12</v>
      </c>
      <c r="G219" s="372"/>
      <c r="H219" s="372"/>
      <c r="I219" s="372"/>
      <c r="J219" s="372"/>
      <c r="K219" s="372"/>
      <c r="L219" s="347"/>
      <c r="M219" s="347"/>
      <c r="N219" s="347"/>
      <c r="O219" s="347"/>
      <c r="P219" s="347"/>
      <c r="Q219" s="81" t="s">
        <v>115</v>
      </c>
      <c r="R219" s="81"/>
      <c r="S219" s="56"/>
      <c r="T219" s="4"/>
    </row>
    <row r="220" spans="1:20" ht="15">
      <c r="A220" s="42"/>
      <c r="B220" s="42"/>
      <c r="C220" s="42"/>
      <c r="D220" s="56" t="s">
        <v>33</v>
      </c>
      <c r="E220" s="56">
        <v>9.9</v>
      </c>
      <c r="F220" s="192">
        <v>9.9</v>
      </c>
      <c r="G220" s="372"/>
      <c r="H220" s="372"/>
      <c r="I220" s="372"/>
      <c r="J220" s="372"/>
      <c r="K220" s="372"/>
      <c r="L220" s="347"/>
      <c r="M220" s="347"/>
      <c r="N220" s="347"/>
      <c r="O220" s="347"/>
      <c r="P220" s="347"/>
      <c r="Q220" s="81">
        <v>45</v>
      </c>
      <c r="R220" s="81">
        <f t="shared" si="5"/>
        <v>0.4455</v>
      </c>
      <c r="S220" s="56"/>
      <c r="T220" s="4"/>
    </row>
    <row r="221" spans="1:20" ht="15">
      <c r="A221" s="42"/>
      <c r="B221" s="42"/>
      <c r="C221" s="42"/>
      <c r="D221" s="56" t="s">
        <v>60</v>
      </c>
      <c r="E221" s="56">
        <v>4</v>
      </c>
      <c r="F221" s="56">
        <v>4</v>
      </c>
      <c r="G221" s="372"/>
      <c r="H221" s="372"/>
      <c r="I221" s="372"/>
      <c r="J221" s="372"/>
      <c r="K221" s="372"/>
      <c r="L221" s="347"/>
      <c r="M221" s="347"/>
      <c r="N221" s="347"/>
      <c r="O221" s="347"/>
      <c r="P221" s="347"/>
      <c r="Q221" s="200">
        <v>6.5</v>
      </c>
      <c r="R221" s="191">
        <f>Q221/40*E221</f>
        <v>0.65</v>
      </c>
      <c r="S221" s="56"/>
      <c r="T221" s="4"/>
    </row>
    <row r="222" spans="1:20" ht="15">
      <c r="A222" s="42"/>
      <c r="B222" s="42"/>
      <c r="C222" s="42"/>
      <c r="D222" s="56" t="s">
        <v>69</v>
      </c>
      <c r="E222" s="56">
        <v>6</v>
      </c>
      <c r="F222" s="56">
        <v>6</v>
      </c>
      <c r="G222" s="372"/>
      <c r="H222" s="372"/>
      <c r="I222" s="372"/>
      <c r="J222" s="372"/>
      <c r="K222" s="372"/>
      <c r="L222" s="347"/>
      <c r="M222" s="347"/>
      <c r="N222" s="347"/>
      <c r="O222" s="347"/>
      <c r="P222" s="347"/>
      <c r="Q222" s="340">
        <v>460</v>
      </c>
      <c r="R222" s="81">
        <f t="shared" si="5"/>
        <v>2.7600000000000002</v>
      </c>
      <c r="S222" s="56"/>
      <c r="T222" s="4"/>
    </row>
    <row r="223" spans="1:20" ht="15">
      <c r="A223" s="42"/>
      <c r="B223" s="42"/>
      <c r="C223" s="42"/>
      <c r="D223" s="56" t="s">
        <v>44</v>
      </c>
      <c r="E223" s="56">
        <v>6</v>
      </c>
      <c r="F223" s="56">
        <v>6</v>
      </c>
      <c r="G223" s="372"/>
      <c r="H223" s="372"/>
      <c r="I223" s="372"/>
      <c r="J223" s="372"/>
      <c r="K223" s="372"/>
      <c r="L223" s="347"/>
      <c r="M223" s="347"/>
      <c r="N223" s="347"/>
      <c r="O223" s="347"/>
      <c r="P223" s="347"/>
      <c r="Q223" s="208"/>
      <c r="R223" s="81">
        <f t="shared" si="5"/>
        <v>0</v>
      </c>
      <c r="S223" s="56"/>
      <c r="T223" s="4"/>
    </row>
    <row r="224" spans="1:20" ht="15">
      <c r="A224" s="46"/>
      <c r="B224" s="46"/>
      <c r="C224" s="46"/>
      <c r="D224" s="56" t="s">
        <v>150</v>
      </c>
      <c r="E224" s="56">
        <v>6</v>
      </c>
      <c r="F224" s="56">
        <v>6</v>
      </c>
      <c r="G224" s="372"/>
      <c r="H224" s="372"/>
      <c r="I224" s="372"/>
      <c r="J224" s="372"/>
      <c r="K224" s="372"/>
      <c r="L224" s="348"/>
      <c r="M224" s="348"/>
      <c r="N224" s="348"/>
      <c r="O224" s="348"/>
      <c r="P224" s="348"/>
      <c r="Q224" s="208">
        <v>155</v>
      </c>
      <c r="R224" s="201">
        <f>Q224/1000*E224</f>
        <v>0.9299999999999999</v>
      </c>
      <c r="S224" s="74">
        <f>R217+R218+R219+R220+R221+R222+R223+R224</f>
        <v>36.312599999999996</v>
      </c>
      <c r="T224" s="4"/>
    </row>
    <row r="225" spans="1:20" ht="15">
      <c r="A225" s="53">
        <v>697</v>
      </c>
      <c r="B225" s="53" t="s">
        <v>462</v>
      </c>
      <c r="C225" s="53">
        <v>180</v>
      </c>
      <c r="D225" s="56" t="s">
        <v>31</v>
      </c>
      <c r="E225" s="56">
        <v>189.9</v>
      </c>
      <c r="F225" s="56">
        <v>180</v>
      </c>
      <c r="G225" s="57">
        <v>5.04</v>
      </c>
      <c r="H225" s="57">
        <v>5.76</v>
      </c>
      <c r="I225" s="57">
        <v>8.46</v>
      </c>
      <c r="J225" s="372">
        <v>104.4</v>
      </c>
      <c r="K225" s="372"/>
      <c r="L225" s="56">
        <v>0.05</v>
      </c>
      <c r="M225" s="56" t="s">
        <v>156</v>
      </c>
      <c r="N225" s="56">
        <v>1.8</v>
      </c>
      <c r="O225" s="56">
        <v>217.8</v>
      </c>
      <c r="P225" s="56" t="s">
        <v>144</v>
      </c>
      <c r="Q225" s="208">
        <v>47</v>
      </c>
      <c r="R225" s="81">
        <f t="shared" si="5"/>
        <v>8.9253</v>
      </c>
      <c r="S225" s="121">
        <f>R225</f>
        <v>8.9253</v>
      </c>
      <c r="T225" s="4"/>
    </row>
    <row r="226" spans="1:20" ht="15">
      <c r="A226" s="57"/>
      <c r="B226" s="57"/>
      <c r="C226" s="57"/>
      <c r="D226" s="56"/>
      <c r="E226" s="56"/>
      <c r="F226" s="56"/>
      <c r="G226" s="57"/>
      <c r="H226" s="57"/>
      <c r="I226" s="57"/>
      <c r="J226" s="57"/>
      <c r="K226" s="57"/>
      <c r="L226" s="56"/>
      <c r="M226" s="56"/>
      <c r="N226" s="56"/>
      <c r="O226" s="56"/>
      <c r="P226" s="56"/>
      <c r="Q226" s="81"/>
      <c r="R226" s="81"/>
      <c r="S226" s="121">
        <f>R226</f>
        <v>0</v>
      </c>
      <c r="T226" s="4"/>
    </row>
    <row r="227" spans="1:20" ht="15">
      <c r="A227" s="91"/>
      <c r="B227" s="37" t="s">
        <v>342</v>
      </c>
      <c r="C227" s="93"/>
      <c r="D227" s="93"/>
      <c r="E227" s="93"/>
      <c r="F227" s="190"/>
      <c r="G227" s="87">
        <f>SUM(G217:G226)</f>
        <v>30.689999999999998</v>
      </c>
      <c r="H227" s="87">
        <f>SUM(H217:H226)</f>
        <v>24.060000000000002</v>
      </c>
      <c r="I227" s="87">
        <f>SUM(I217:I226)</f>
        <v>31.71</v>
      </c>
      <c r="J227" s="373">
        <f>SUM(J217:K226)</f>
        <v>470.4</v>
      </c>
      <c r="K227" s="373"/>
      <c r="L227" s="87">
        <v>0.12</v>
      </c>
      <c r="M227" s="87" t="s">
        <v>185</v>
      </c>
      <c r="N227" s="125" t="s">
        <v>426</v>
      </c>
      <c r="O227" s="87">
        <v>475.21</v>
      </c>
      <c r="P227" s="87" t="s">
        <v>350</v>
      </c>
      <c r="Q227" s="119"/>
      <c r="R227" s="202"/>
      <c r="S227" s="74">
        <f>S224+S225+S226</f>
        <v>45.237899999999996</v>
      </c>
      <c r="T227" s="4"/>
    </row>
    <row r="228" spans="1:20" ht="15">
      <c r="A228" s="91"/>
      <c r="B228" s="93" t="s">
        <v>307</v>
      </c>
      <c r="C228" s="92"/>
      <c r="D228" s="92"/>
      <c r="E228" s="92"/>
      <c r="F228" s="62"/>
      <c r="G228" s="87">
        <f>SUM(G182+G184+G214+G227)</f>
        <v>61.379999999999995</v>
      </c>
      <c r="H228" s="87">
        <f>SUM(H182+H184+H214+H227)</f>
        <v>85.63</v>
      </c>
      <c r="I228" s="87">
        <f>SUM(I182+I184+I214+I227)</f>
        <v>216.67</v>
      </c>
      <c r="J228" s="373">
        <f>SUM(J182+J184+J214+J227)</f>
        <v>1884.4500000000003</v>
      </c>
      <c r="K228" s="373"/>
      <c r="L228" s="87">
        <v>0.6</v>
      </c>
      <c r="M228" s="87">
        <v>0.94</v>
      </c>
      <c r="N228" s="87">
        <v>78.05</v>
      </c>
      <c r="O228" s="87">
        <v>641.25</v>
      </c>
      <c r="P228" s="125" t="s">
        <v>453</v>
      </c>
      <c r="Q228" s="81"/>
      <c r="R228" s="112"/>
      <c r="S228" s="236">
        <f>S182+S184+S214+S227</f>
        <v>108.55260799999999</v>
      </c>
      <c r="T228" s="4"/>
    </row>
    <row r="229" spans="1:20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">
      <c r="A252" s="4"/>
      <c r="B252" s="18" t="s">
        <v>256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">
      <c r="A253" s="38" t="s">
        <v>0</v>
      </c>
      <c r="B253" s="35" t="s">
        <v>1</v>
      </c>
      <c r="C253" s="40" t="s">
        <v>3</v>
      </c>
      <c r="D253" s="35" t="s">
        <v>5</v>
      </c>
      <c r="E253" s="354" t="s">
        <v>3</v>
      </c>
      <c r="F253" s="355"/>
      <c r="G253" s="358" t="s">
        <v>26</v>
      </c>
      <c r="H253" s="359"/>
      <c r="I253" s="359"/>
      <c r="J253" s="186" t="s">
        <v>11</v>
      </c>
      <c r="K253" s="187"/>
      <c r="L253" s="354" t="s">
        <v>13</v>
      </c>
      <c r="M253" s="355"/>
      <c r="N253" s="355"/>
      <c r="O253" s="358" t="s">
        <v>24</v>
      </c>
      <c r="P253" s="359"/>
      <c r="Q253" s="41" t="s">
        <v>19</v>
      </c>
      <c r="R253" s="41" t="s">
        <v>21</v>
      </c>
      <c r="S253" s="41" t="s">
        <v>21</v>
      </c>
      <c r="T253" s="4"/>
    </row>
    <row r="254" spans="1:20" ht="15">
      <c r="A254" s="159"/>
      <c r="B254" s="98" t="s">
        <v>2</v>
      </c>
      <c r="C254" s="44" t="s">
        <v>4</v>
      </c>
      <c r="D254" s="42"/>
      <c r="E254" s="35" t="s">
        <v>6</v>
      </c>
      <c r="F254" s="35" t="s">
        <v>7</v>
      </c>
      <c r="G254" s="370" t="s">
        <v>27</v>
      </c>
      <c r="H254" s="370"/>
      <c r="I254" s="370"/>
      <c r="J254" s="188" t="s">
        <v>12</v>
      </c>
      <c r="K254" s="189"/>
      <c r="L254" s="356" t="s">
        <v>14</v>
      </c>
      <c r="M254" s="352" t="s">
        <v>15</v>
      </c>
      <c r="N254" s="352" t="s">
        <v>16</v>
      </c>
      <c r="O254" s="369" t="s">
        <v>25</v>
      </c>
      <c r="P254" s="369"/>
      <c r="Q254" s="45" t="s">
        <v>20</v>
      </c>
      <c r="R254" s="45" t="s">
        <v>22</v>
      </c>
      <c r="S254" s="45" t="s">
        <v>23</v>
      </c>
      <c r="T254" s="4"/>
    </row>
    <row r="255" spans="1:20" ht="15">
      <c r="A255" s="48"/>
      <c r="B255" s="95"/>
      <c r="C255" s="49"/>
      <c r="D255" s="46"/>
      <c r="E255" s="46"/>
      <c r="F255" s="46"/>
      <c r="G255" s="47" t="s">
        <v>8</v>
      </c>
      <c r="H255" s="47" t="s">
        <v>9</v>
      </c>
      <c r="I255" s="47" t="s">
        <v>10</v>
      </c>
      <c r="J255" s="48"/>
      <c r="K255" s="49"/>
      <c r="L255" s="357"/>
      <c r="M255" s="353"/>
      <c r="N255" s="353"/>
      <c r="O255" s="47" t="s">
        <v>17</v>
      </c>
      <c r="P255" s="47"/>
      <c r="Q255" s="46"/>
      <c r="R255" s="46"/>
      <c r="S255" s="46"/>
      <c r="T255" s="4"/>
    </row>
    <row r="256" spans="1:20" ht="15">
      <c r="A256" s="38"/>
      <c r="B256" s="35" t="s">
        <v>357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52"/>
      <c r="T256" s="4"/>
    </row>
    <row r="257" spans="1:20" ht="15">
      <c r="A257" s="53">
        <v>311</v>
      </c>
      <c r="B257" s="54" t="s">
        <v>28</v>
      </c>
      <c r="C257" s="53">
        <v>200</v>
      </c>
      <c r="D257" s="62" t="s">
        <v>95</v>
      </c>
      <c r="E257" s="56">
        <v>40</v>
      </c>
      <c r="F257" s="91">
        <v>40</v>
      </c>
      <c r="G257" s="346">
        <v>4.4</v>
      </c>
      <c r="H257" s="385">
        <v>1.2</v>
      </c>
      <c r="I257" s="385">
        <v>37.4</v>
      </c>
      <c r="J257" s="378">
        <v>182</v>
      </c>
      <c r="K257" s="379"/>
      <c r="L257" s="346" t="s">
        <v>211</v>
      </c>
      <c r="M257" s="346" t="s">
        <v>139</v>
      </c>
      <c r="N257" s="346" t="s">
        <v>212</v>
      </c>
      <c r="O257" s="346" t="s">
        <v>257</v>
      </c>
      <c r="P257" s="349" t="s">
        <v>195</v>
      </c>
      <c r="Q257" s="81">
        <v>32</v>
      </c>
      <c r="R257" s="205">
        <f>Q257/1000*E257</f>
        <v>1.28</v>
      </c>
      <c r="S257" s="78" t="s">
        <v>115</v>
      </c>
      <c r="T257" s="4"/>
    </row>
    <row r="258" spans="1:20" ht="15">
      <c r="A258" s="42"/>
      <c r="B258" s="61" t="s">
        <v>93</v>
      </c>
      <c r="C258" s="70"/>
      <c r="D258" s="62" t="s">
        <v>31</v>
      </c>
      <c r="E258" s="56">
        <v>100</v>
      </c>
      <c r="F258" s="91">
        <v>100</v>
      </c>
      <c r="G258" s="347"/>
      <c r="H258" s="386"/>
      <c r="I258" s="386"/>
      <c r="J258" s="380"/>
      <c r="K258" s="381"/>
      <c r="L258" s="347"/>
      <c r="M258" s="347"/>
      <c r="N258" s="347"/>
      <c r="O258" s="347"/>
      <c r="P258" s="350"/>
      <c r="Q258" s="81">
        <v>47</v>
      </c>
      <c r="R258" s="205">
        <f>Q258/1000*E258</f>
        <v>4.7</v>
      </c>
      <c r="S258" s="78"/>
      <c r="T258" s="4"/>
    </row>
    <row r="259" spans="1:20" ht="15">
      <c r="A259" s="42"/>
      <c r="B259" s="61" t="s">
        <v>94</v>
      </c>
      <c r="C259" s="70"/>
      <c r="D259" s="62" t="s">
        <v>32</v>
      </c>
      <c r="E259" s="56">
        <v>70</v>
      </c>
      <c r="F259" s="91">
        <v>70</v>
      </c>
      <c r="G259" s="347"/>
      <c r="H259" s="386"/>
      <c r="I259" s="386"/>
      <c r="J259" s="380"/>
      <c r="K259" s="381"/>
      <c r="L259" s="347"/>
      <c r="M259" s="347"/>
      <c r="N259" s="347"/>
      <c r="O259" s="347"/>
      <c r="P259" s="350"/>
      <c r="Q259" s="81"/>
      <c r="R259" s="205">
        <f>Q259/1000*E259</f>
        <v>0</v>
      </c>
      <c r="S259" s="78"/>
      <c r="T259" s="4"/>
    </row>
    <row r="260" spans="1:20" ht="15">
      <c r="A260" s="42"/>
      <c r="B260" s="61" t="s">
        <v>383</v>
      </c>
      <c r="C260" s="70"/>
      <c r="D260" s="62" t="s">
        <v>33</v>
      </c>
      <c r="E260" s="56">
        <v>20</v>
      </c>
      <c r="F260" s="91">
        <v>20</v>
      </c>
      <c r="G260" s="347"/>
      <c r="H260" s="386"/>
      <c r="I260" s="386"/>
      <c r="J260" s="380"/>
      <c r="K260" s="381"/>
      <c r="L260" s="347"/>
      <c r="M260" s="347"/>
      <c r="N260" s="347"/>
      <c r="O260" s="347"/>
      <c r="P260" s="350"/>
      <c r="Q260" s="81">
        <v>45</v>
      </c>
      <c r="R260" s="205">
        <f>Q260/1000*E260</f>
        <v>0.8999999999999999</v>
      </c>
      <c r="S260" s="78"/>
      <c r="T260" s="4"/>
    </row>
    <row r="261" spans="1:20" ht="15">
      <c r="A261" s="46"/>
      <c r="B261" s="115" t="s">
        <v>115</v>
      </c>
      <c r="C261" s="73"/>
      <c r="D261" s="168" t="s">
        <v>115</v>
      </c>
      <c r="E261" s="168" t="s">
        <v>115</v>
      </c>
      <c r="F261" s="168" t="s">
        <v>115</v>
      </c>
      <c r="G261" s="348"/>
      <c r="H261" s="387"/>
      <c r="I261" s="387"/>
      <c r="J261" s="383"/>
      <c r="K261" s="384"/>
      <c r="L261" s="348"/>
      <c r="M261" s="348"/>
      <c r="N261" s="348"/>
      <c r="O261" s="348"/>
      <c r="P261" s="351"/>
      <c r="Q261" s="157" t="s">
        <v>115</v>
      </c>
      <c r="R261" s="205" t="s">
        <v>115</v>
      </c>
      <c r="S261" s="121">
        <f>R257+R258+R259+R260</f>
        <v>6.880000000000001</v>
      </c>
      <c r="T261" s="4"/>
    </row>
    <row r="262" spans="1:20" ht="15">
      <c r="A262" s="53">
        <v>1</v>
      </c>
      <c r="B262" s="106" t="s">
        <v>432</v>
      </c>
      <c r="C262" s="53">
        <v>33</v>
      </c>
      <c r="D262" s="63" t="s">
        <v>70</v>
      </c>
      <c r="E262" s="63">
        <v>25</v>
      </c>
      <c r="F262" s="63">
        <v>25</v>
      </c>
      <c r="G262" s="66"/>
      <c r="H262" s="66"/>
      <c r="I262" s="66"/>
      <c r="J262" s="360"/>
      <c r="K262" s="361"/>
      <c r="L262" s="346" t="s">
        <v>121</v>
      </c>
      <c r="M262" s="346" t="s">
        <v>122</v>
      </c>
      <c r="N262" s="346">
        <v>0</v>
      </c>
      <c r="O262" s="346">
        <v>10</v>
      </c>
      <c r="P262" s="346" t="s">
        <v>123</v>
      </c>
      <c r="Q262" s="208">
        <v>28.33</v>
      </c>
      <c r="R262" s="59">
        <f aca="true" t="shared" si="6" ref="R262:R267">Q262/1000*E262</f>
        <v>0.7082499999999999</v>
      </c>
      <c r="S262" s="78" t="s">
        <v>115</v>
      </c>
      <c r="T262" s="4"/>
    </row>
    <row r="263" spans="1:20" ht="15">
      <c r="A263" s="46"/>
      <c r="B263" s="46" t="s">
        <v>433</v>
      </c>
      <c r="C263" s="46"/>
      <c r="D263" s="63" t="s">
        <v>34</v>
      </c>
      <c r="E263" s="63">
        <v>8</v>
      </c>
      <c r="F263" s="63">
        <v>8</v>
      </c>
      <c r="G263" s="72">
        <v>1.54</v>
      </c>
      <c r="H263" s="72">
        <v>12.6</v>
      </c>
      <c r="I263" s="72">
        <v>9.52</v>
      </c>
      <c r="J263" s="364">
        <v>161</v>
      </c>
      <c r="K263" s="365"/>
      <c r="L263" s="348"/>
      <c r="M263" s="348"/>
      <c r="N263" s="348"/>
      <c r="O263" s="348"/>
      <c r="P263" s="348"/>
      <c r="Q263" s="340">
        <v>460</v>
      </c>
      <c r="R263" s="59">
        <f t="shared" si="6"/>
        <v>3.68</v>
      </c>
      <c r="S263" s="65">
        <f>R262+R263</f>
        <v>4.38825</v>
      </c>
      <c r="T263" s="4"/>
    </row>
    <row r="264" spans="1:20" ht="15">
      <c r="A264" s="53" t="s">
        <v>258</v>
      </c>
      <c r="B264" s="106" t="s">
        <v>36</v>
      </c>
      <c r="C264" s="53">
        <v>180</v>
      </c>
      <c r="D264" s="168" t="s">
        <v>37</v>
      </c>
      <c r="E264" s="168">
        <v>0.5</v>
      </c>
      <c r="F264" s="168">
        <v>0.5</v>
      </c>
      <c r="G264" s="346">
        <v>0.28</v>
      </c>
      <c r="H264" s="346">
        <v>0</v>
      </c>
      <c r="I264" s="385">
        <v>13.68</v>
      </c>
      <c r="J264" s="360">
        <v>54</v>
      </c>
      <c r="K264" s="361"/>
      <c r="L264" s="346" t="s">
        <v>122</v>
      </c>
      <c r="M264" s="346" t="s">
        <v>129</v>
      </c>
      <c r="N264" s="349" t="s">
        <v>260</v>
      </c>
      <c r="O264" s="349" t="s">
        <v>261</v>
      </c>
      <c r="P264" s="346" t="s">
        <v>181</v>
      </c>
      <c r="Q264" s="341">
        <v>480</v>
      </c>
      <c r="R264" s="205">
        <f t="shared" si="6"/>
        <v>0.24</v>
      </c>
      <c r="S264" s="132" t="s">
        <v>115</v>
      </c>
      <c r="T264" s="4"/>
    </row>
    <row r="265" spans="1:20" ht="15">
      <c r="A265" s="70">
        <v>684</v>
      </c>
      <c r="B265" s="42"/>
      <c r="C265" s="70"/>
      <c r="D265" s="168" t="s">
        <v>33</v>
      </c>
      <c r="E265" s="168">
        <v>13.5</v>
      </c>
      <c r="F265" s="168">
        <v>13.5</v>
      </c>
      <c r="G265" s="347"/>
      <c r="H265" s="347"/>
      <c r="I265" s="386"/>
      <c r="J265" s="362"/>
      <c r="K265" s="363"/>
      <c r="L265" s="347"/>
      <c r="M265" s="347"/>
      <c r="N265" s="350"/>
      <c r="O265" s="350"/>
      <c r="P265" s="347"/>
      <c r="Q265" s="112">
        <v>45</v>
      </c>
      <c r="R265" s="205">
        <f t="shared" si="6"/>
        <v>0.6074999999999999</v>
      </c>
      <c r="S265" s="132"/>
      <c r="T265" s="4"/>
    </row>
    <row r="266" spans="1:20" ht="15">
      <c r="A266" s="70"/>
      <c r="B266" s="45" t="s">
        <v>115</v>
      </c>
      <c r="C266" s="70"/>
      <c r="D266" s="168" t="s">
        <v>32</v>
      </c>
      <c r="E266" s="168">
        <v>135</v>
      </c>
      <c r="F266" s="168">
        <v>135</v>
      </c>
      <c r="G266" s="347"/>
      <c r="H266" s="347"/>
      <c r="I266" s="386"/>
      <c r="J266" s="362"/>
      <c r="K266" s="363"/>
      <c r="L266" s="347"/>
      <c r="M266" s="347"/>
      <c r="N266" s="350"/>
      <c r="O266" s="350"/>
      <c r="P266" s="347"/>
      <c r="Q266" s="56"/>
      <c r="R266" s="205">
        <f t="shared" si="6"/>
        <v>0</v>
      </c>
      <c r="S266" s="132"/>
      <c r="T266" s="4"/>
    </row>
    <row r="267" spans="1:20" ht="15">
      <c r="A267" s="73"/>
      <c r="B267" s="50"/>
      <c r="C267" s="73"/>
      <c r="D267" s="168"/>
      <c r="E267" s="209"/>
      <c r="F267" s="209"/>
      <c r="G267" s="348"/>
      <c r="H267" s="348"/>
      <c r="I267" s="387"/>
      <c r="J267" s="364"/>
      <c r="K267" s="365"/>
      <c r="L267" s="348"/>
      <c r="M267" s="348"/>
      <c r="N267" s="351"/>
      <c r="O267" s="351"/>
      <c r="P267" s="348"/>
      <c r="Q267" s="157"/>
      <c r="R267" s="205">
        <f t="shared" si="6"/>
        <v>0</v>
      </c>
      <c r="S267" s="90">
        <f>R264+R265+R266+R267</f>
        <v>0.8474999999999999</v>
      </c>
      <c r="T267" s="4"/>
    </row>
    <row r="268" spans="1:20" ht="15">
      <c r="A268" s="107"/>
      <c r="B268" s="210" t="s">
        <v>100</v>
      </c>
      <c r="C268" s="127"/>
      <c r="D268" s="211"/>
      <c r="E268" s="212"/>
      <c r="F268" s="212"/>
      <c r="G268" s="213">
        <v>6.22</v>
      </c>
      <c r="H268" s="213">
        <f>SUM(H257:H267)</f>
        <v>13.799999999999999</v>
      </c>
      <c r="I268" s="214">
        <f>SUM(I257:I267)</f>
        <v>60.6</v>
      </c>
      <c r="J268" s="354">
        <f>SUM(J257:K267)</f>
        <v>397</v>
      </c>
      <c r="K268" s="366"/>
      <c r="L268" s="87">
        <v>0.23</v>
      </c>
      <c r="M268" s="87" t="s">
        <v>193</v>
      </c>
      <c r="N268" s="125" t="s">
        <v>321</v>
      </c>
      <c r="O268" s="87">
        <v>136.42</v>
      </c>
      <c r="P268" s="125" t="s">
        <v>364</v>
      </c>
      <c r="Q268" s="56"/>
      <c r="R268" s="205"/>
      <c r="S268" s="90">
        <f>S261+S263+S267</f>
        <v>12.115750000000002</v>
      </c>
      <c r="T268" s="4"/>
    </row>
    <row r="269" spans="1:20" ht="15">
      <c r="A269" s="107"/>
      <c r="B269" s="210" t="s">
        <v>80</v>
      </c>
      <c r="C269" s="127"/>
      <c r="D269" s="211"/>
      <c r="E269" s="212"/>
      <c r="F269" s="212"/>
      <c r="G269" s="215"/>
      <c r="H269" s="215"/>
      <c r="I269" s="210"/>
      <c r="J269" s="37"/>
      <c r="K269" s="37"/>
      <c r="L269" s="93"/>
      <c r="M269" s="93"/>
      <c r="N269" s="151"/>
      <c r="O269" s="93"/>
      <c r="P269" s="151"/>
      <c r="Q269" s="92"/>
      <c r="R269" s="205"/>
      <c r="S269" s="94"/>
      <c r="T269" s="4"/>
    </row>
    <row r="270" spans="1:20" ht="15">
      <c r="A270" s="107">
        <v>698</v>
      </c>
      <c r="B270" s="214" t="s">
        <v>505</v>
      </c>
      <c r="C270" s="57">
        <v>100</v>
      </c>
      <c r="D270" s="168" t="s">
        <v>505</v>
      </c>
      <c r="E270" s="209" t="s">
        <v>393</v>
      </c>
      <c r="F270" s="209" t="s">
        <v>393</v>
      </c>
      <c r="G270" s="216" t="s">
        <v>260</v>
      </c>
      <c r="H270" s="216" t="s">
        <v>511</v>
      </c>
      <c r="I270" s="214">
        <v>4.2</v>
      </c>
      <c r="J270" s="47">
        <v>58.5</v>
      </c>
      <c r="K270" s="47"/>
      <c r="L270" s="87">
        <v>0</v>
      </c>
      <c r="M270" s="87">
        <v>0.11</v>
      </c>
      <c r="N270" s="125" t="s">
        <v>210</v>
      </c>
      <c r="O270" s="87">
        <v>111</v>
      </c>
      <c r="P270" s="125" t="s">
        <v>189</v>
      </c>
      <c r="Q270" s="217">
        <v>50</v>
      </c>
      <c r="R270" s="218">
        <f>Q270/1000*100</f>
        <v>5</v>
      </c>
      <c r="S270" s="182">
        <f>R270</f>
        <v>5</v>
      </c>
      <c r="T270" s="4"/>
    </row>
    <row r="271" spans="1:20" ht="24" customHeight="1">
      <c r="A271" s="320"/>
      <c r="B271" s="39" t="s">
        <v>97</v>
      </c>
      <c r="C271" s="39"/>
      <c r="D271" s="126"/>
      <c r="E271" s="126"/>
      <c r="F271" s="126"/>
      <c r="G271" s="126" t="s">
        <v>115</v>
      </c>
      <c r="H271" s="126" t="s">
        <v>115</v>
      </c>
      <c r="I271" s="126" t="s">
        <v>115</v>
      </c>
      <c r="J271" s="359" t="s">
        <v>115</v>
      </c>
      <c r="K271" s="359"/>
      <c r="L271" s="126"/>
      <c r="M271" s="126"/>
      <c r="N271" s="126"/>
      <c r="O271" s="126"/>
      <c r="P271" s="126"/>
      <c r="Q271" s="126"/>
      <c r="R271" s="245"/>
      <c r="S271" s="321" t="s">
        <v>115</v>
      </c>
      <c r="T271" s="4"/>
    </row>
    <row r="272" spans="1:20" s="1" customFormat="1" ht="24" customHeight="1">
      <c r="A272" s="87">
        <v>70</v>
      </c>
      <c r="B272" s="35" t="s">
        <v>521</v>
      </c>
      <c r="C272" s="35">
        <v>60</v>
      </c>
      <c r="D272" s="41" t="s">
        <v>521</v>
      </c>
      <c r="E272" s="41">
        <v>60</v>
      </c>
      <c r="F272" s="41">
        <v>60</v>
      </c>
      <c r="G272" s="41">
        <v>0.48</v>
      </c>
      <c r="H272" s="41">
        <v>0.06</v>
      </c>
      <c r="I272" s="41">
        <v>1.5</v>
      </c>
      <c r="J272" s="35">
        <v>8.4</v>
      </c>
      <c r="K272" s="35"/>
      <c r="L272" s="41"/>
      <c r="M272" s="41"/>
      <c r="N272" s="41">
        <v>6</v>
      </c>
      <c r="O272" s="41"/>
      <c r="P272" s="41"/>
      <c r="Q272" s="230">
        <v>100</v>
      </c>
      <c r="R272" s="315">
        <f>Q272/1000*E272</f>
        <v>6</v>
      </c>
      <c r="S272" s="121">
        <f>R272</f>
        <v>6</v>
      </c>
      <c r="T272" s="322"/>
    </row>
    <row r="273" spans="1:20" s="6" customFormat="1" ht="24" customHeight="1">
      <c r="A273" s="87"/>
      <c r="B273" s="95" t="s">
        <v>524</v>
      </c>
      <c r="C273" s="95"/>
      <c r="D273" s="51" t="s">
        <v>524</v>
      </c>
      <c r="E273" s="51"/>
      <c r="F273" s="51"/>
      <c r="G273" s="98"/>
      <c r="H273" s="98"/>
      <c r="I273" s="98"/>
      <c r="J273" s="319"/>
      <c r="K273" s="44"/>
      <c r="L273" s="98"/>
      <c r="M273" s="98"/>
      <c r="N273" s="98"/>
      <c r="O273" s="98"/>
      <c r="P273" s="98"/>
      <c r="Q273" s="51"/>
      <c r="R273" s="316"/>
      <c r="S273" s="117"/>
      <c r="T273" s="15"/>
    </row>
    <row r="274" spans="1:20" ht="15">
      <c r="A274" s="69">
        <v>111</v>
      </c>
      <c r="B274" s="42" t="s">
        <v>115</v>
      </c>
      <c r="C274" s="69">
        <v>250</v>
      </c>
      <c r="D274" s="167" t="s">
        <v>223</v>
      </c>
      <c r="E274" s="167">
        <v>50</v>
      </c>
      <c r="F274" s="167">
        <v>40</v>
      </c>
      <c r="G274" s="349" t="s">
        <v>611</v>
      </c>
      <c r="H274" s="349" t="s">
        <v>612</v>
      </c>
      <c r="I274" s="349" t="s">
        <v>613</v>
      </c>
      <c r="J274" s="360">
        <v>131.1</v>
      </c>
      <c r="K274" s="361"/>
      <c r="L274" s="346" t="s">
        <v>177</v>
      </c>
      <c r="M274" s="346" t="s">
        <v>142</v>
      </c>
      <c r="N274" s="349" t="s">
        <v>250</v>
      </c>
      <c r="O274" s="346" t="s">
        <v>251</v>
      </c>
      <c r="P274" s="349" t="s">
        <v>252</v>
      </c>
      <c r="Q274" s="274">
        <v>18</v>
      </c>
      <c r="R274" s="323">
        <f aca="true" t="shared" si="7" ref="R274:R284">Q274/1000*E274</f>
        <v>0.8999999999999999</v>
      </c>
      <c r="S274" s="276" t="s">
        <v>115</v>
      </c>
      <c r="T274" s="4"/>
    </row>
    <row r="275" spans="1:20" ht="15">
      <c r="A275" s="69"/>
      <c r="B275" s="70" t="s">
        <v>244</v>
      </c>
      <c r="C275" s="69"/>
      <c r="D275" s="168" t="s">
        <v>245</v>
      </c>
      <c r="E275" s="168">
        <v>25</v>
      </c>
      <c r="F275" s="168">
        <v>20</v>
      </c>
      <c r="G275" s="350"/>
      <c r="H275" s="350"/>
      <c r="I275" s="350"/>
      <c r="J275" s="362"/>
      <c r="K275" s="363"/>
      <c r="L275" s="347"/>
      <c r="M275" s="347"/>
      <c r="N275" s="350"/>
      <c r="O275" s="347"/>
      <c r="P275" s="350"/>
      <c r="Q275" s="157">
        <v>20</v>
      </c>
      <c r="R275" s="251">
        <f t="shared" si="7"/>
        <v>0.5</v>
      </c>
      <c r="S275" s="56"/>
      <c r="T275" s="4"/>
    </row>
    <row r="276" spans="1:20" ht="15">
      <c r="A276" s="69"/>
      <c r="B276" s="42"/>
      <c r="C276" s="69"/>
      <c r="D276" s="168" t="s">
        <v>136</v>
      </c>
      <c r="E276" s="168">
        <v>13</v>
      </c>
      <c r="F276" s="168">
        <v>10</v>
      </c>
      <c r="G276" s="350"/>
      <c r="H276" s="350"/>
      <c r="I276" s="350"/>
      <c r="J276" s="362"/>
      <c r="K276" s="363"/>
      <c r="L276" s="347"/>
      <c r="M276" s="347"/>
      <c r="N276" s="350"/>
      <c r="O276" s="347"/>
      <c r="P276" s="350"/>
      <c r="Q276" s="157">
        <v>18</v>
      </c>
      <c r="R276" s="251">
        <f t="shared" si="7"/>
        <v>0.23399999999999999</v>
      </c>
      <c r="S276" s="56"/>
      <c r="T276" s="4"/>
    </row>
    <row r="277" spans="1:20" ht="15">
      <c r="A277" s="69"/>
      <c r="B277" s="42"/>
      <c r="C277" s="69"/>
      <c r="D277" s="168" t="s">
        <v>246</v>
      </c>
      <c r="E277" s="168">
        <v>10</v>
      </c>
      <c r="F277" s="168">
        <v>10</v>
      </c>
      <c r="G277" s="350"/>
      <c r="H277" s="350"/>
      <c r="I277" s="350"/>
      <c r="J277" s="362"/>
      <c r="K277" s="363"/>
      <c r="L277" s="347"/>
      <c r="M277" s="347"/>
      <c r="N277" s="350"/>
      <c r="O277" s="347"/>
      <c r="P277" s="350"/>
      <c r="Q277" s="157">
        <v>100</v>
      </c>
      <c r="R277" s="251">
        <f t="shared" si="7"/>
        <v>1</v>
      </c>
      <c r="S277" s="56"/>
      <c r="T277" s="4"/>
    </row>
    <row r="278" spans="1:20" ht="15">
      <c r="A278" s="69"/>
      <c r="B278" s="42"/>
      <c r="C278" s="69"/>
      <c r="D278" s="168" t="s">
        <v>247</v>
      </c>
      <c r="E278" s="168">
        <v>13</v>
      </c>
      <c r="F278" s="168">
        <v>10</v>
      </c>
      <c r="G278" s="350"/>
      <c r="H278" s="350"/>
      <c r="I278" s="350"/>
      <c r="J278" s="362"/>
      <c r="K278" s="363"/>
      <c r="L278" s="347"/>
      <c r="M278" s="347"/>
      <c r="N278" s="350"/>
      <c r="O278" s="347"/>
      <c r="P278" s="350"/>
      <c r="Q278" s="157">
        <v>18</v>
      </c>
      <c r="R278" s="232">
        <f t="shared" si="7"/>
        <v>0.23399999999999999</v>
      </c>
      <c r="S278" s="56"/>
      <c r="T278" s="4"/>
    </row>
    <row r="279" spans="1:20" ht="15">
      <c r="A279" s="69"/>
      <c r="B279" s="42"/>
      <c r="C279" s="69"/>
      <c r="D279" s="168" t="s">
        <v>248</v>
      </c>
      <c r="E279" s="168">
        <v>12</v>
      </c>
      <c r="F279" s="168">
        <v>10</v>
      </c>
      <c r="G279" s="350"/>
      <c r="H279" s="350"/>
      <c r="I279" s="350"/>
      <c r="J279" s="362"/>
      <c r="K279" s="363"/>
      <c r="L279" s="347"/>
      <c r="M279" s="347"/>
      <c r="N279" s="350"/>
      <c r="O279" s="347"/>
      <c r="P279" s="350"/>
      <c r="Q279" s="157">
        <v>18</v>
      </c>
      <c r="R279" s="232">
        <f t="shared" si="7"/>
        <v>0.21599999999999997</v>
      </c>
      <c r="S279" s="56"/>
      <c r="T279" s="4"/>
    </row>
    <row r="280" spans="1:20" ht="15">
      <c r="A280" s="69"/>
      <c r="B280" s="42" t="s">
        <v>115</v>
      </c>
      <c r="C280" s="69"/>
      <c r="D280" s="161" t="s">
        <v>64</v>
      </c>
      <c r="E280" s="161">
        <v>8</v>
      </c>
      <c r="F280" s="161">
        <v>8</v>
      </c>
      <c r="G280" s="350"/>
      <c r="H280" s="350"/>
      <c r="I280" s="350"/>
      <c r="J280" s="362"/>
      <c r="K280" s="363"/>
      <c r="L280" s="347"/>
      <c r="M280" s="347"/>
      <c r="N280" s="350"/>
      <c r="O280" s="347"/>
      <c r="P280" s="350"/>
      <c r="Q280" s="157">
        <v>88</v>
      </c>
      <c r="R280" s="232">
        <f t="shared" si="7"/>
        <v>0.704</v>
      </c>
      <c r="S280" s="56"/>
      <c r="T280" s="4"/>
    </row>
    <row r="281" spans="1:20" ht="15">
      <c r="A281" s="69"/>
      <c r="B281" s="42"/>
      <c r="C281" s="69"/>
      <c r="D281" s="161" t="s">
        <v>69</v>
      </c>
      <c r="E281" s="161">
        <v>4</v>
      </c>
      <c r="F281" s="161">
        <v>4</v>
      </c>
      <c r="G281" s="350"/>
      <c r="H281" s="350"/>
      <c r="I281" s="350"/>
      <c r="J281" s="362"/>
      <c r="K281" s="363"/>
      <c r="L281" s="347"/>
      <c r="M281" s="347"/>
      <c r="N281" s="350"/>
      <c r="O281" s="347"/>
      <c r="P281" s="350"/>
      <c r="Q281" s="157">
        <v>460</v>
      </c>
      <c r="R281" s="232">
        <f t="shared" si="7"/>
        <v>1.84</v>
      </c>
      <c r="S281" s="56"/>
      <c r="T281" s="4"/>
    </row>
    <row r="282" spans="1:20" ht="15">
      <c r="A282" s="69"/>
      <c r="B282" s="42"/>
      <c r="C282" s="69"/>
      <c r="D282" s="161" t="s">
        <v>33</v>
      </c>
      <c r="E282" s="161">
        <v>3</v>
      </c>
      <c r="F282" s="161">
        <v>3</v>
      </c>
      <c r="G282" s="350"/>
      <c r="H282" s="350"/>
      <c r="I282" s="350"/>
      <c r="J282" s="362"/>
      <c r="K282" s="363"/>
      <c r="L282" s="347"/>
      <c r="M282" s="347"/>
      <c r="N282" s="350"/>
      <c r="O282" s="347"/>
      <c r="P282" s="350"/>
      <c r="Q282" s="157">
        <v>45</v>
      </c>
      <c r="R282" s="232">
        <f t="shared" si="7"/>
        <v>0.135</v>
      </c>
      <c r="S282" s="56"/>
      <c r="T282" s="4"/>
    </row>
    <row r="283" spans="1:20" ht="15">
      <c r="A283" s="69"/>
      <c r="B283" s="42"/>
      <c r="C283" s="69"/>
      <c r="D283" s="161" t="s">
        <v>66</v>
      </c>
      <c r="E283" s="161">
        <v>0.05</v>
      </c>
      <c r="F283" s="161">
        <v>0.05</v>
      </c>
      <c r="G283" s="350"/>
      <c r="H283" s="350"/>
      <c r="I283" s="350"/>
      <c r="J283" s="362"/>
      <c r="K283" s="363"/>
      <c r="L283" s="347"/>
      <c r="M283" s="347"/>
      <c r="N283" s="350"/>
      <c r="O283" s="347"/>
      <c r="P283" s="350"/>
      <c r="Q283" s="157">
        <v>280</v>
      </c>
      <c r="R283" s="232">
        <f t="shared" si="7"/>
        <v>0.014000000000000002</v>
      </c>
      <c r="S283" s="56"/>
      <c r="T283" s="4"/>
    </row>
    <row r="284" spans="1:20" ht="15">
      <c r="A284" s="69"/>
      <c r="B284" s="42"/>
      <c r="C284" s="69"/>
      <c r="D284" s="161" t="s">
        <v>249</v>
      </c>
      <c r="E284" s="220">
        <v>200</v>
      </c>
      <c r="F284" s="220">
        <v>200</v>
      </c>
      <c r="G284" s="350"/>
      <c r="H284" s="350"/>
      <c r="I284" s="350"/>
      <c r="J284" s="362"/>
      <c r="K284" s="363"/>
      <c r="L284" s="347"/>
      <c r="M284" s="347"/>
      <c r="N284" s="350"/>
      <c r="O284" s="347"/>
      <c r="P284" s="350"/>
      <c r="Q284" s="157"/>
      <c r="R284" s="232">
        <f t="shared" si="7"/>
        <v>0</v>
      </c>
      <c r="S284" s="56"/>
      <c r="T284" s="4"/>
    </row>
    <row r="285" spans="1:20" ht="15">
      <c r="A285" s="69"/>
      <c r="B285" s="42"/>
      <c r="C285" s="69"/>
      <c r="D285" s="161" t="s">
        <v>102</v>
      </c>
      <c r="E285" s="220">
        <v>1.2</v>
      </c>
      <c r="F285" s="220">
        <v>1.2</v>
      </c>
      <c r="G285" s="350"/>
      <c r="H285" s="350"/>
      <c r="I285" s="350"/>
      <c r="J285" s="362"/>
      <c r="K285" s="363"/>
      <c r="L285" s="347"/>
      <c r="M285" s="347"/>
      <c r="N285" s="350"/>
      <c r="O285" s="347"/>
      <c r="P285" s="350"/>
      <c r="Q285" s="157">
        <v>12</v>
      </c>
      <c r="R285" s="221">
        <f>Q285/1000*E285</f>
        <v>0.0144</v>
      </c>
      <c r="S285" s="56"/>
      <c r="T285" s="4"/>
    </row>
    <row r="286" spans="1:20" ht="15">
      <c r="A286" s="72"/>
      <c r="B286" s="46"/>
      <c r="C286" s="72"/>
      <c r="D286" s="168" t="s">
        <v>106</v>
      </c>
      <c r="E286" s="222" t="s">
        <v>535</v>
      </c>
      <c r="F286" s="222" t="s">
        <v>535</v>
      </c>
      <c r="G286" s="351"/>
      <c r="H286" s="351"/>
      <c r="I286" s="351"/>
      <c r="J286" s="364"/>
      <c r="K286" s="365"/>
      <c r="L286" s="348"/>
      <c r="M286" s="348"/>
      <c r="N286" s="351"/>
      <c r="O286" s="348"/>
      <c r="P286" s="351"/>
      <c r="Q286" s="339">
        <v>155</v>
      </c>
      <c r="R286" s="221" t="e">
        <f>Q286/1000*E286</f>
        <v>#VALUE!</v>
      </c>
      <c r="S286" s="236" t="e">
        <f>R274+R275+R276+R277+R278+R279+R280+R281+R282+R283+R284+R285+R286</f>
        <v>#VALUE!</v>
      </c>
      <c r="T286" s="4"/>
    </row>
    <row r="287" spans="1:20" ht="15">
      <c r="A287" s="69"/>
      <c r="B287" s="42"/>
      <c r="C287" s="69"/>
      <c r="D287" s="168"/>
      <c r="E287" s="222"/>
      <c r="F287" s="222"/>
      <c r="G287" s="111"/>
      <c r="H287" s="111"/>
      <c r="I287" s="111"/>
      <c r="J287" s="79"/>
      <c r="K287" s="80"/>
      <c r="L287" s="70"/>
      <c r="M287" s="70"/>
      <c r="N287" s="111"/>
      <c r="O287" s="70"/>
      <c r="P287" s="111"/>
      <c r="Q287" s="339"/>
      <c r="R287" s="221"/>
      <c r="S287" s="236"/>
      <c r="T287" s="4"/>
    </row>
    <row r="288" spans="1:20" ht="15">
      <c r="A288" s="69"/>
      <c r="B288" s="42"/>
      <c r="C288" s="69"/>
      <c r="D288" s="168"/>
      <c r="E288" s="222"/>
      <c r="F288" s="222"/>
      <c r="G288" s="111"/>
      <c r="H288" s="111"/>
      <c r="I288" s="111"/>
      <c r="J288" s="79"/>
      <c r="K288" s="80"/>
      <c r="L288" s="70"/>
      <c r="M288" s="70"/>
      <c r="N288" s="111"/>
      <c r="O288" s="70"/>
      <c r="P288" s="111"/>
      <c r="Q288" s="339"/>
      <c r="R288" s="221"/>
      <c r="S288" s="236"/>
      <c r="T288" s="4"/>
    </row>
    <row r="289" spans="1:20" ht="15">
      <c r="A289" s="69"/>
      <c r="B289" s="42"/>
      <c r="C289" s="69"/>
      <c r="D289" s="168"/>
      <c r="E289" s="222"/>
      <c r="F289" s="222"/>
      <c r="G289" s="111"/>
      <c r="H289" s="111"/>
      <c r="I289" s="111"/>
      <c r="J289" s="79"/>
      <c r="K289" s="80"/>
      <c r="L289" s="70"/>
      <c r="M289" s="70"/>
      <c r="N289" s="111"/>
      <c r="O289" s="70"/>
      <c r="P289" s="111"/>
      <c r="Q289" s="339"/>
      <c r="R289" s="221"/>
      <c r="S289" s="236"/>
      <c r="T289" s="4"/>
    </row>
    <row r="290" spans="1:20" ht="15">
      <c r="A290" s="106">
        <v>487</v>
      </c>
      <c r="B290" s="106" t="s">
        <v>314</v>
      </c>
      <c r="C290" s="106">
        <v>70</v>
      </c>
      <c r="D290" s="56" t="s">
        <v>315</v>
      </c>
      <c r="E290" s="56">
        <v>123.2</v>
      </c>
      <c r="F290" s="56" t="s">
        <v>317</v>
      </c>
      <c r="G290" s="371">
        <v>10.3</v>
      </c>
      <c r="H290" s="349" t="s">
        <v>614</v>
      </c>
      <c r="I290" s="346">
        <v>0.2</v>
      </c>
      <c r="J290" s="360">
        <v>100.8</v>
      </c>
      <c r="K290" s="361"/>
      <c r="L290" s="346" t="s">
        <v>142</v>
      </c>
      <c r="M290" s="346" t="s">
        <v>143</v>
      </c>
      <c r="N290" s="349" t="s">
        <v>313</v>
      </c>
      <c r="O290" s="349" t="s">
        <v>318</v>
      </c>
      <c r="P290" s="349" t="s">
        <v>319</v>
      </c>
      <c r="Q290" s="157">
        <v>140</v>
      </c>
      <c r="R290" s="157">
        <f>Q290/1000*E290</f>
        <v>17.248</v>
      </c>
      <c r="S290" s="87"/>
      <c r="T290" s="4"/>
    </row>
    <row r="291" spans="1:20" ht="15">
      <c r="A291" s="42"/>
      <c r="B291" s="42"/>
      <c r="C291" s="42"/>
      <c r="D291" s="56" t="s">
        <v>316</v>
      </c>
      <c r="E291" s="56"/>
      <c r="F291" s="56"/>
      <c r="G291" s="350"/>
      <c r="H291" s="350"/>
      <c r="I291" s="347"/>
      <c r="J291" s="362"/>
      <c r="K291" s="363"/>
      <c r="L291" s="347"/>
      <c r="M291" s="347"/>
      <c r="N291" s="350"/>
      <c r="O291" s="350"/>
      <c r="P291" s="350"/>
      <c r="Q291" s="157"/>
      <c r="R291" s="157">
        <f>Q291/1000*E291</f>
        <v>0</v>
      </c>
      <c r="S291" s="87"/>
      <c r="T291" s="4"/>
    </row>
    <row r="292" spans="1:20" ht="15">
      <c r="A292" s="42"/>
      <c r="B292" s="42"/>
      <c r="C292" s="42"/>
      <c r="D292" s="56" t="s">
        <v>63</v>
      </c>
      <c r="E292" s="130">
        <v>4.8</v>
      </c>
      <c r="F292" s="192">
        <v>2.8</v>
      </c>
      <c r="G292" s="350"/>
      <c r="H292" s="350"/>
      <c r="I292" s="347"/>
      <c r="J292" s="362"/>
      <c r="K292" s="363"/>
      <c r="L292" s="347"/>
      <c r="M292" s="347"/>
      <c r="N292" s="350"/>
      <c r="O292" s="350"/>
      <c r="P292" s="350"/>
      <c r="Q292" s="157">
        <v>18</v>
      </c>
      <c r="R292" s="324" t="s">
        <v>508</v>
      </c>
      <c r="S292" s="87"/>
      <c r="T292" s="4"/>
    </row>
    <row r="293" spans="1:20" ht="15">
      <c r="A293" s="42"/>
      <c r="B293" s="42"/>
      <c r="C293" s="42"/>
      <c r="D293" s="56" t="s">
        <v>102</v>
      </c>
      <c r="E293" s="130">
        <v>1</v>
      </c>
      <c r="F293" s="192">
        <v>1</v>
      </c>
      <c r="G293" s="350"/>
      <c r="H293" s="350"/>
      <c r="I293" s="347"/>
      <c r="J293" s="362"/>
      <c r="K293" s="363"/>
      <c r="L293" s="347"/>
      <c r="M293" s="347"/>
      <c r="N293" s="350"/>
      <c r="O293" s="350"/>
      <c r="P293" s="350"/>
      <c r="Q293" s="157">
        <v>12</v>
      </c>
      <c r="R293" s="307">
        <f>Q293/1000*E293</f>
        <v>0.012</v>
      </c>
      <c r="S293" s="87"/>
      <c r="T293" s="4"/>
    </row>
    <row r="294" spans="1:20" ht="15">
      <c r="A294" s="46"/>
      <c r="B294" s="46"/>
      <c r="C294" s="46"/>
      <c r="D294" s="56" t="s">
        <v>84</v>
      </c>
      <c r="E294" s="158" t="s">
        <v>361</v>
      </c>
      <c r="F294" s="192">
        <v>2.8</v>
      </c>
      <c r="G294" s="351"/>
      <c r="H294" s="351"/>
      <c r="I294" s="348"/>
      <c r="J294" s="364"/>
      <c r="K294" s="365"/>
      <c r="L294" s="348"/>
      <c r="M294" s="348"/>
      <c r="N294" s="351"/>
      <c r="O294" s="351"/>
      <c r="P294" s="351"/>
      <c r="Q294" s="157"/>
      <c r="R294" s="157"/>
      <c r="S294" s="169">
        <f>R290+R291+R293+R294</f>
        <v>17.26</v>
      </c>
      <c r="T294" s="4"/>
    </row>
    <row r="295" spans="1:20" ht="15">
      <c r="A295" s="106">
        <v>508</v>
      </c>
      <c r="B295" s="106" t="s">
        <v>533</v>
      </c>
      <c r="C295" s="106">
        <v>150</v>
      </c>
      <c r="D295" s="168" t="s">
        <v>536</v>
      </c>
      <c r="E295" s="168">
        <v>60</v>
      </c>
      <c r="F295" s="168">
        <v>60</v>
      </c>
      <c r="G295" s="372">
        <v>5.25</v>
      </c>
      <c r="H295" s="372">
        <v>6.15</v>
      </c>
      <c r="I295" s="372">
        <v>35.25</v>
      </c>
      <c r="J295" s="372">
        <v>220.5</v>
      </c>
      <c r="K295" s="372"/>
      <c r="L295" s="346" t="s">
        <v>189</v>
      </c>
      <c r="M295" s="346" t="s">
        <v>117</v>
      </c>
      <c r="N295" s="346">
        <v>0</v>
      </c>
      <c r="O295" s="349" t="s">
        <v>285</v>
      </c>
      <c r="P295" s="346" t="s">
        <v>145</v>
      </c>
      <c r="Q295" s="157">
        <v>52</v>
      </c>
      <c r="R295" s="224">
        <f>Q295/1000*E295</f>
        <v>3.1199999999999997</v>
      </c>
      <c r="S295" s="157" t="s">
        <v>115</v>
      </c>
      <c r="T295" s="4"/>
    </row>
    <row r="296" spans="1:20" ht="15">
      <c r="A296" s="42"/>
      <c r="B296" s="42" t="s">
        <v>534</v>
      </c>
      <c r="C296" s="42"/>
      <c r="D296" s="168" t="s">
        <v>102</v>
      </c>
      <c r="E296" s="168">
        <v>1</v>
      </c>
      <c r="F296" s="168">
        <v>1</v>
      </c>
      <c r="G296" s="372"/>
      <c r="H296" s="372"/>
      <c r="I296" s="372"/>
      <c r="J296" s="372"/>
      <c r="K296" s="372"/>
      <c r="L296" s="347"/>
      <c r="M296" s="347"/>
      <c r="N296" s="347"/>
      <c r="O296" s="350"/>
      <c r="P296" s="347"/>
      <c r="Q296" s="157">
        <v>12</v>
      </c>
      <c r="R296" s="224">
        <f>Q296/1000*E296</f>
        <v>0.012</v>
      </c>
      <c r="S296" s="157"/>
      <c r="T296" s="4"/>
    </row>
    <row r="297" spans="1:20" ht="15">
      <c r="A297" s="46"/>
      <c r="B297" s="46"/>
      <c r="C297" s="46"/>
      <c r="D297" s="168" t="s">
        <v>180</v>
      </c>
      <c r="E297" s="168">
        <v>5.2</v>
      </c>
      <c r="F297" s="168" t="s">
        <v>188</v>
      </c>
      <c r="G297" s="372"/>
      <c r="H297" s="372"/>
      <c r="I297" s="372"/>
      <c r="J297" s="372"/>
      <c r="K297" s="372"/>
      <c r="L297" s="348"/>
      <c r="M297" s="348"/>
      <c r="N297" s="348"/>
      <c r="O297" s="351"/>
      <c r="P297" s="348"/>
      <c r="Q297" s="157">
        <v>460</v>
      </c>
      <c r="R297" s="224">
        <f>Q297/1000*E297</f>
        <v>2.3920000000000003</v>
      </c>
      <c r="S297" s="169">
        <f>R295+R296+R297</f>
        <v>5.524</v>
      </c>
      <c r="T297" s="4"/>
    </row>
    <row r="298" spans="1:20" ht="15">
      <c r="A298" s="42">
        <v>699</v>
      </c>
      <c r="B298" s="106" t="s">
        <v>537</v>
      </c>
      <c r="C298" s="42">
        <v>180</v>
      </c>
      <c r="D298" s="168" t="s">
        <v>99</v>
      </c>
      <c r="E298" s="193">
        <v>14.4</v>
      </c>
      <c r="F298" s="193">
        <v>14.4</v>
      </c>
      <c r="G298" s="388">
        <v>0.36</v>
      </c>
      <c r="H298" s="346">
        <v>0</v>
      </c>
      <c r="I298" s="346">
        <v>35.3</v>
      </c>
      <c r="J298" s="360">
        <v>143.1</v>
      </c>
      <c r="K298" s="361"/>
      <c r="L298" s="346">
        <v>0</v>
      </c>
      <c r="M298" s="346">
        <v>0</v>
      </c>
      <c r="N298" s="346">
        <v>0</v>
      </c>
      <c r="O298" s="349" t="s">
        <v>231</v>
      </c>
      <c r="P298" s="349" t="s">
        <v>270</v>
      </c>
      <c r="Q298" s="157">
        <v>130</v>
      </c>
      <c r="R298" s="157">
        <f aca="true" t="shared" si="8" ref="R298:R303">Q298/1000*E298</f>
        <v>1.872</v>
      </c>
      <c r="S298" s="87"/>
      <c r="T298" s="4"/>
    </row>
    <row r="299" spans="1:20" ht="15">
      <c r="A299" s="42"/>
      <c r="B299" s="42" t="s">
        <v>538</v>
      </c>
      <c r="C299" s="42"/>
      <c r="D299" s="168" t="s">
        <v>33</v>
      </c>
      <c r="E299" s="193">
        <v>21.6</v>
      </c>
      <c r="F299" s="193">
        <v>21.6</v>
      </c>
      <c r="G299" s="389"/>
      <c r="H299" s="347"/>
      <c r="I299" s="347"/>
      <c r="J299" s="362"/>
      <c r="K299" s="363"/>
      <c r="L299" s="347"/>
      <c r="M299" s="347"/>
      <c r="N299" s="347"/>
      <c r="O299" s="350"/>
      <c r="P299" s="350"/>
      <c r="Q299" s="157">
        <v>45</v>
      </c>
      <c r="R299" s="157">
        <f t="shared" si="8"/>
        <v>0.972</v>
      </c>
      <c r="S299" s="87"/>
      <c r="T299" s="4"/>
    </row>
    <row r="300" spans="1:20" ht="15">
      <c r="A300" s="42"/>
      <c r="B300" s="42"/>
      <c r="C300" s="42"/>
      <c r="D300" s="168" t="s">
        <v>32</v>
      </c>
      <c r="E300" s="193">
        <v>192.6</v>
      </c>
      <c r="F300" s="193">
        <v>192.6</v>
      </c>
      <c r="G300" s="389"/>
      <c r="H300" s="347"/>
      <c r="I300" s="347"/>
      <c r="J300" s="362"/>
      <c r="K300" s="363"/>
      <c r="L300" s="347"/>
      <c r="M300" s="347"/>
      <c r="N300" s="347"/>
      <c r="O300" s="350"/>
      <c r="P300" s="350"/>
      <c r="Q300" s="157"/>
      <c r="R300" s="157"/>
      <c r="S300" s="87"/>
      <c r="T300" s="4"/>
    </row>
    <row r="301" spans="1:20" ht="15">
      <c r="A301" s="46"/>
      <c r="B301" s="46"/>
      <c r="C301" s="46"/>
      <c r="D301" s="168"/>
      <c r="E301" s="168"/>
      <c r="F301" s="168"/>
      <c r="G301" s="390"/>
      <c r="H301" s="348"/>
      <c r="I301" s="348"/>
      <c r="J301" s="364"/>
      <c r="K301" s="365"/>
      <c r="L301" s="348"/>
      <c r="M301" s="348"/>
      <c r="N301" s="348"/>
      <c r="O301" s="351"/>
      <c r="P301" s="351"/>
      <c r="Q301" s="157"/>
      <c r="R301" s="157"/>
      <c r="S301" s="169">
        <f>R298+R299+R300+R301</f>
        <v>2.8440000000000003</v>
      </c>
      <c r="T301" s="4"/>
    </row>
    <row r="302" spans="1:20" ht="15">
      <c r="A302" s="46"/>
      <c r="B302" s="46" t="s">
        <v>412</v>
      </c>
      <c r="C302" s="46">
        <v>40</v>
      </c>
      <c r="D302" s="168" t="s">
        <v>412</v>
      </c>
      <c r="E302" s="168">
        <v>40</v>
      </c>
      <c r="F302" s="168">
        <v>40</v>
      </c>
      <c r="G302" s="225">
        <v>2.6</v>
      </c>
      <c r="H302" s="73">
        <v>0.4</v>
      </c>
      <c r="I302" s="73">
        <v>13.6</v>
      </c>
      <c r="J302" s="82">
        <v>72.4</v>
      </c>
      <c r="K302" s="83"/>
      <c r="L302" s="73" t="s">
        <v>122</v>
      </c>
      <c r="M302" s="73">
        <v>0.012</v>
      </c>
      <c r="N302" s="73">
        <v>0</v>
      </c>
      <c r="O302" s="116" t="s">
        <v>358</v>
      </c>
      <c r="P302" s="116" t="s">
        <v>413</v>
      </c>
      <c r="Q302" s="157">
        <v>40</v>
      </c>
      <c r="R302" s="157">
        <f t="shared" si="8"/>
        <v>1.6</v>
      </c>
      <c r="S302" s="169">
        <f>R302</f>
        <v>1.6</v>
      </c>
      <c r="T302" s="4"/>
    </row>
    <row r="303" spans="1:20" ht="15">
      <c r="A303" s="56"/>
      <c r="B303" s="56" t="s">
        <v>52</v>
      </c>
      <c r="C303" s="56">
        <v>30</v>
      </c>
      <c r="D303" s="56" t="s">
        <v>298</v>
      </c>
      <c r="E303" s="56">
        <v>30</v>
      </c>
      <c r="F303" s="56">
        <v>30</v>
      </c>
      <c r="G303" s="130">
        <v>2.4</v>
      </c>
      <c r="H303" s="56">
        <v>0.36</v>
      </c>
      <c r="I303" s="196">
        <v>12.6</v>
      </c>
      <c r="J303" s="367">
        <v>60.75</v>
      </c>
      <c r="K303" s="368"/>
      <c r="L303" s="56">
        <v>0.06</v>
      </c>
      <c r="M303" s="56">
        <v>0.024</v>
      </c>
      <c r="N303" s="56">
        <v>0</v>
      </c>
      <c r="O303" s="122" t="s">
        <v>414</v>
      </c>
      <c r="P303" s="122" t="s">
        <v>425</v>
      </c>
      <c r="Q303" s="157">
        <v>28.33</v>
      </c>
      <c r="R303" s="157">
        <f t="shared" si="8"/>
        <v>0.8498999999999999</v>
      </c>
      <c r="S303" s="169">
        <f>R303</f>
        <v>0.8498999999999999</v>
      </c>
      <c r="T303" s="4"/>
    </row>
    <row r="304" spans="1:20" ht="15">
      <c r="A304" s="91"/>
      <c r="B304" s="93" t="s">
        <v>100</v>
      </c>
      <c r="C304" s="92"/>
      <c r="D304" s="92"/>
      <c r="E304" s="92"/>
      <c r="F304" s="92"/>
      <c r="G304" s="226" t="s">
        <v>615</v>
      </c>
      <c r="H304" s="88">
        <v>17.04</v>
      </c>
      <c r="I304" s="125" t="s">
        <v>616</v>
      </c>
      <c r="J304" s="354">
        <f>SUM(J272:K303)</f>
        <v>737.05</v>
      </c>
      <c r="K304" s="366"/>
      <c r="L304" s="125" t="s">
        <v>454</v>
      </c>
      <c r="M304" s="87">
        <v>0.25</v>
      </c>
      <c r="N304" s="87">
        <v>15.3</v>
      </c>
      <c r="O304" s="87">
        <v>58.79</v>
      </c>
      <c r="P304" s="125" t="s">
        <v>455</v>
      </c>
      <c r="Q304" s="92"/>
      <c r="R304" s="157"/>
      <c r="S304" s="227" t="e">
        <f>S272+S286+S294+S297+S301+S302+S303</f>
        <v>#VALUE!</v>
      </c>
      <c r="T304" s="4"/>
    </row>
    <row r="305" spans="1:20" ht="15">
      <c r="A305" s="104"/>
      <c r="B305" s="39"/>
      <c r="C305" s="105"/>
      <c r="D305" s="105"/>
      <c r="E305" s="105"/>
      <c r="F305" s="105"/>
      <c r="G305" s="87"/>
      <c r="H305" s="87"/>
      <c r="I305" s="87"/>
      <c r="J305" s="373"/>
      <c r="K305" s="373"/>
      <c r="L305" s="87"/>
      <c r="M305" s="87"/>
      <c r="N305" s="87"/>
      <c r="O305" s="87"/>
      <c r="P305" s="125"/>
      <c r="Q305" s="228"/>
      <c r="R305" s="229"/>
      <c r="S305" s="230"/>
      <c r="T305" s="4"/>
    </row>
    <row r="306" spans="1:20" ht="15">
      <c r="A306" s="91"/>
      <c r="B306" s="210" t="s">
        <v>101</v>
      </c>
      <c r="C306" s="92"/>
      <c r="D306" s="92"/>
      <c r="E306" s="92"/>
      <c r="F306" s="92"/>
      <c r="G306" s="92"/>
      <c r="H306" s="92"/>
      <c r="I306" s="92"/>
      <c r="J306" s="400"/>
      <c r="K306" s="400"/>
      <c r="L306" s="92"/>
      <c r="M306" s="92"/>
      <c r="N306" s="92"/>
      <c r="O306" s="92"/>
      <c r="P306" s="92"/>
      <c r="Q306" s="231"/>
      <c r="R306" s="229">
        <f>Q306/1000*E306</f>
        <v>0</v>
      </c>
      <c r="S306" s="62"/>
      <c r="T306" s="4"/>
    </row>
    <row r="307" spans="1:20" ht="15">
      <c r="A307" s="73"/>
      <c r="B307" s="46" t="s">
        <v>404</v>
      </c>
      <c r="C307" s="46">
        <v>70</v>
      </c>
      <c r="D307" s="168" t="s">
        <v>405</v>
      </c>
      <c r="E307" s="168">
        <v>70</v>
      </c>
      <c r="F307" s="168">
        <v>70</v>
      </c>
      <c r="G307" s="57">
        <v>3.3</v>
      </c>
      <c r="H307" s="57">
        <v>1.9</v>
      </c>
      <c r="I307" s="57">
        <v>54.3</v>
      </c>
      <c r="J307" s="346">
        <v>235.06</v>
      </c>
      <c r="K307" s="346"/>
      <c r="L307" s="73">
        <v>0.05</v>
      </c>
      <c r="M307" s="73">
        <v>0.02</v>
      </c>
      <c r="N307" s="116" t="s">
        <v>254</v>
      </c>
      <c r="O307" s="73">
        <v>6.3</v>
      </c>
      <c r="P307" s="116" t="s">
        <v>406</v>
      </c>
      <c r="Q307" s="157">
        <v>70</v>
      </c>
      <c r="R307" s="232">
        <f>Q307/1000*E307</f>
        <v>4.9</v>
      </c>
      <c r="S307" s="169">
        <f>R307</f>
        <v>4.9</v>
      </c>
      <c r="T307" s="4"/>
    </row>
    <row r="308" spans="1:20" ht="15">
      <c r="A308" s="66"/>
      <c r="B308" s="66" t="s">
        <v>392</v>
      </c>
      <c r="C308" s="66">
        <v>180</v>
      </c>
      <c r="D308" s="233" t="s">
        <v>392</v>
      </c>
      <c r="E308" s="168">
        <v>180</v>
      </c>
      <c r="F308" s="168">
        <v>180</v>
      </c>
      <c r="G308" s="385">
        <v>0.9</v>
      </c>
      <c r="H308" s="385">
        <v>0</v>
      </c>
      <c r="I308" s="378">
        <v>19.08</v>
      </c>
      <c r="J308" s="360">
        <v>79.2</v>
      </c>
      <c r="K308" s="361"/>
      <c r="L308" s="361">
        <v>0.01</v>
      </c>
      <c r="M308" s="346">
        <v>0.01</v>
      </c>
      <c r="N308" s="346">
        <v>2</v>
      </c>
      <c r="O308" s="346">
        <v>8</v>
      </c>
      <c r="P308" s="346">
        <v>0.2</v>
      </c>
      <c r="Q308" s="157">
        <v>25</v>
      </c>
      <c r="R308" s="232">
        <f>Q308/1000*E308</f>
        <v>4.5</v>
      </c>
      <c r="S308" s="112" t="s">
        <v>115</v>
      </c>
      <c r="T308" s="4"/>
    </row>
    <row r="309" spans="1:20" ht="15">
      <c r="A309" s="72"/>
      <c r="B309" s="72"/>
      <c r="C309" s="72"/>
      <c r="D309" s="233"/>
      <c r="E309" s="168"/>
      <c r="F309" s="168"/>
      <c r="G309" s="387"/>
      <c r="H309" s="387"/>
      <c r="I309" s="383"/>
      <c r="J309" s="364"/>
      <c r="K309" s="365"/>
      <c r="L309" s="365"/>
      <c r="M309" s="348"/>
      <c r="N309" s="348"/>
      <c r="O309" s="348"/>
      <c r="P309" s="348"/>
      <c r="Q309" s="157"/>
      <c r="R309" s="232"/>
      <c r="S309" s="235">
        <f>R308+R309</f>
        <v>4.5</v>
      </c>
      <c r="T309" s="4"/>
    </row>
    <row r="310" spans="1:20" ht="15">
      <c r="A310" s="91"/>
      <c r="B310" s="93" t="s">
        <v>103</v>
      </c>
      <c r="C310" s="92"/>
      <c r="D310" s="92"/>
      <c r="E310" s="92"/>
      <c r="F310" s="92"/>
      <c r="G310" s="88">
        <v>4.2</v>
      </c>
      <c r="H310" s="88">
        <v>1.9</v>
      </c>
      <c r="I310" s="87">
        <f>SUM(I307:I309)</f>
        <v>73.38</v>
      </c>
      <c r="J310" s="403">
        <f>SUM(J307:K309)</f>
        <v>314.26</v>
      </c>
      <c r="K310" s="403"/>
      <c r="L310" s="87">
        <v>0.08</v>
      </c>
      <c r="M310" s="87">
        <v>0.24</v>
      </c>
      <c r="N310" s="125" t="s">
        <v>407</v>
      </c>
      <c r="O310" s="87">
        <v>131.49</v>
      </c>
      <c r="P310" s="125" t="s">
        <v>408</v>
      </c>
      <c r="Q310" s="56"/>
      <c r="R310" s="157"/>
      <c r="S310" s="169">
        <f>S307+S309</f>
        <v>9.4</v>
      </c>
      <c r="T310" s="4"/>
    </row>
    <row r="311" spans="1:20" ht="15">
      <c r="A311" s="91"/>
      <c r="B311" s="93" t="s">
        <v>57</v>
      </c>
      <c r="C311" s="92"/>
      <c r="D311" s="92"/>
      <c r="E311" s="92"/>
      <c r="F311" s="92"/>
      <c r="G311" s="125" t="s">
        <v>617</v>
      </c>
      <c r="H311" s="125" t="s">
        <v>618</v>
      </c>
      <c r="I311" s="125" t="e">
        <f>SUM(I268+I270+I304+I310)</f>
        <v>#VALUE!</v>
      </c>
      <c r="J311" s="373">
        <f>SUM(J268+J270+J304+J310)</f>
        <v>1506.81</v>
      </c>
      <c r="K311" s="373"/>
      <c r="L311" s="87">
        <v>0.68</v>
      </c>
      <c r="M311" s="125" t="s">
        <v>456</v>
      </c>
      <c r="N311" s="87">
        <v>22</v>
      </c>
      <c r="O311" s="87">
        <v>334.7</v>
      </c>
      <c r="P311" s="125" t="s">
        <v>457</v>
      </c>
      <c r="Q311" s="56"/>
      <c r="R311" s="157"/>
      <c r="S311" s="236" t="e">
        <f>S268+S270+S304+S310</f>
        <v>#VALUE!</v>
      </c>
      <c r="T311" s="4"/>
    </row>
    <row r="312" spans="1:20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21"/>
      <c r="S312" s="33"/>
      <c r="T312" s="4"/>
    </row>
    <row r="313" spans="1:20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">
      <c r="A335" s="4"/>
      <c r="B335" s="18" t="s">
        <v>240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">
      <c r="A336" s="35" t="s">
        <v>0</v>
      </c>
      <c r="B336" s="35" t="s">
        <v>1</v>
      </c>
      <c r="C336" s="35" t="s">
        <v>3</v>
      </c>
      <c r="D336" s="35" t="s">
        <v>5</v>
      </c>
      <c r="E336" s="354" t="s">
        <v>3</v>
      </c>
      <c r="F336" s="355"/>
      <c r="G336" s="358" t="s">
        <v>26</v>
      </c>
      <c r="H336" s="359"/>
      <c r="I336" s="359"/>
      <c r="J336" s="186" t="s">
        <v>11</v>
      </c>
      <c r="K336" s="187"/>
      <c r="L336" s="354" t="s">
        <v>13</v>
      </c>
      <c r="M336" s="355"/>
      <c r="N336" s="355"/>
      <c r="O336" s="358" t="s">
        <v>24</v>
      </c>
      <c r="P336" s="359"/>
      <c r="Q336" s="41" t="s">
        <v>19</v>
      </c>
      <c r="R336" s="41" t="s">
        <v>21</v>
      </c>
      <c r="S336" s="41" t="s">
        <v>21</v>
      </c>
      <c r="T336" s="4"/>
    </row>
    <row r="337" spans="1:20" ht="15">
      <c r="A337" s="42"/>
      <c r="B337" s="43" t="s">
        <v>2</v>
      </c>
      <c r="C337" s="43" t="s">
        <v>4</v>
      </c>
      <c r="D337" s="42"/>
      <c r="E337" s="35" t="s">
        <v>6</v>
      </c>
      <c r="F337" s="35" t="s">
        <v>7</v>
      </c>
      <c r="G337" s="370" t="s">
        <v>27</v>
      </c>
      <c r="H337" s="370"/>
      <c r="I337" s="370"/>
      <c r="J337" s="188" t="s">
        <v>12</v>
      </c>
      <c r="K337" s="189"/>
      <c r="L337" s="356" t="s">
        <v>14</v>
      </c>
      <c r="M337" s="352" t="s">
        <v>15</v>
      </c>
      <c r="N337" s="352" t="s">
        <v>16</v>
      </c>
      <c r="O337" s="369" t="s">
        <v>25</v>
      </c>
      <c r="P337" s="369"/>
      <c r="Q337" s="45" t="s">
        <v>20</v>
      </c>
      <c r="R337" s="45" t="s">
        <v>22</v>
      </c>
      <c r="S337" s="45" t="s">
        <v>23</v>
      </c>
      <c r="T337" s="4"/>
    </row>
    <row r="338" spans="1:20" ht="15">
      <c r="A338" s="46"/>
      <c r="B338" s="46"/>
      <c r="C338" s="46"/>
      <c r="D338" s="46"/>
      <c r="E338" s="46"/>
      <c r="F338" s="46"/>
      <c r="G338" s="47" t="s">
        <v>8</v>
      </c>
      <c r="H338" s="47" t="s">
        <v>9</v>
      </c>
      <c r="I338" s="47" t="s">
        <v>10</v>
      </c>
      <c r="J338" s="48"/>
      <c r="K338" s="49"/>
      <c r="L338" s="357"/>
      <c r="M338" s="353"/>
      <c r="N338" s="353"/>
      <c r="O338" s="47" t="s">
        <v>17</v>
      </c>
      <c r="P338" s="47" t="s">
        <v>18</v>
      </c>
      <c r="Q338" s="46"/>
      <c r="R338" s="46"/>
      <c r="S338" s="46"/>
      <c r="T338" s="4"/>
    </row>
    <row r="339" spans="1:20" ht="15">
      <c r="A339" s="38" t="s">
        <v>35</v>
      </c>
      <c r="B339" s="39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52"/>
      <c r="T339" s="4"/>
    </row>
    <row r="340" spans="1:20" ht="15">
      <c r="A340" s="53">
        <v>354</v>
      </c>
      <c r="B340" s="53" t="s">
        <v>516</v>
      </c>
      <c r="C340" s="53">
        <v>120</v>
      </c>
      <c r="D340" s="62" t="s">
        <v>72</v>
      </c>
      <c r="E340" s="56">
        <v>100.4</v>
      </c>
      <c r="F340" s="91">
        <v>98.4</v>
      </c>
      <c r="G340" s="391">
        <v>16.2</v>
      </c>
      <c r="H340" s="385">
        <v>16.04</v>
      </c>
      <c r="I340" s="385">
        <v>16.2</v>
      </c>
      <c r="J340" s="378">
        <v>232.8</v>
      </c>
      <c r="K340" s="379"/>
      <c r="L340" s="371">
        <v>0.08</v>
      </c>
      <c r="M340" s="371">
        <v>0.3</v>
      </c>
      <c r="N340" s="371">
        <v>0.55</v>
      </c>
      <c r="O340" s="371">
        <v>130.58</v>
      </c>
      <c r="P340" s="371">
        <v>0.8</v>
      </c>
      <c r="Q340" s="340">
        <v>220</v>
      </c>
      <c r="R340" s="112">
        <f aca="true" t="shared" si="9" ref="R340:R354">Q340/1000*E340</f>
        <v>22.088</v>
      </c>
      <c r="S340" s="78" t="s">
        <v>115</v>
      </c>
      <c r="T340" s="4"/>
    </row>
    <row r="341" spans="1:20" ht="15">
      <c r="A341" s="42">
        <v>355</v>
      </c>
      <c r="B341" s="70" t="s">
        <v>517</v>
      </c>
      <c r="C341" s="70"/>
      <c r="D341" s="62" t="s">
        <v>67</v>
      </c>
      <c r="E341" s="56">
        <v>13.7</v>
      </c>
      <c r="F341" s="91">
        <v>13.7</v>
      </c>
      <c r="G341" s="392"/>
      <c r="H341" s="386"/>
      <c r="I341" s="386"/>
      <c r="J341" s="380"/>
      <c r="K341" s="381"/>
      <c r="L341" s="347"/>
      <c r="M341" s="347"/>
      <c r="N341" s="350"/>
      <c r="O341" s="347"/>
      <c r="P341" s="350"/>
      <c r="Q341" s="119">
        <v>27</v>
      </c>
      <c r="R341" s="112">
        <f t="shared" si="9"/>
        <v>0.36989999999999995</v>
      </c>
      <c r="S341" s="78"/>
      <c r="T341" s="4"/>
    </row>
    <row r="342" spans="1:20" ht="15">
      <c r="A342" s="42"/>
      <c r="B342" s="70"/>
      <c r="C342" s="70"/>
      <c r="D342" s="62" t="s">
        <v>518</v>
      </c>
      <c r="E342" s="56">
        <v>7.2</v>
      </c>
      <c r="F342" s="91">
        <v>7.2</v>
      </c>
      <c r="G342" s="392"/>
      <c r="H342" s="386"/>
      <c r="I342" s="386"/>
      <c r="J342" s="380"/>
      <c r="K342" s="381"/>
      <c r="L342" s="347"/>
      <c r="M342" s="347"/>
      <c r="N342" s="350"/>
      <c r="O342" s="347"/>
      <c r="P342" s="350"/>
      <c r="Q342" s="119">
        <v>6.5</v>
      </c>
      <c r="R342" s="112">
        <f>Q342/40*E342</f>
        <v>1.1700000000000002</v>
      </c>
      <c r="S342" s="78"/>
      <c r="T342" s="4"/>
    </row>
    <row r="343" spans="1:20" ht="15">
      <c r="A343" s="42"/>
      <c r="B343" s="42"/>
      <c r="C343" s="70"/>
      <c r="D343" s="62" t="s">
        <v>33</v>
      </c>
      <c r="E343" s="56">
        <v>7.2</v>
      </c>
      <c r="F343" s="91">
        <v>7.2</v>
      </c>
      <c r="G343" s="392"/>
      <c r="H343" s="386"/>
      <c r="I343" s="386"/>
      <c r="J343" s="380"/>
      <c r="K343" s="381"/>
      <c r="L343" s="347"/>
      <c r="M343" s="347"/>
      <c r="N343" s="350"/>
      <c r="O343" s="347"/>
      <c r="P343" s="350"/>
      <c r="Q343" s="81">
        <v>45</v>
      </c>
      <c r="R343" s="112">
        <f t="shared" si="9"/>
        <v>0.324</v>
      </c>
      <c r="S343" s="78"/>
      <c r="T343" s="4"/>
    </row>
    <row r="344" spans="1:20" ht="15">
      <c r="A344" s="42"/>
      <c r="B344" s="42"/>
      <c r="C344" s="70"/>
      <c r="D344" s="237" t="s">
        <v>102</v>
      </c>
      <c r="E344" s="168">
        <v>0.9</v>
      </c>
      <c r="F344" s="238">
        <v>0.9</v>
      </c>
      <c r="G344" s="392"/>
      <c r="H344" s="386"/>
      <c r="I344" s="386"/>
      <c r="J344" s="380"/>
      <c r="K344" s="381"/>
      <c r="L344" s="347"/>
      <c r="M344" s="347"/>
      <c r="N344" s="350"/>
      <c r="O344" s="347"/>
      <c r="P344" s="350"/>
      <c r="Q344" s="239">
        <v>12</v>
      </c>
      <c r="R344" s="112">
        <f>Q344/1000*E344</f>
        <v>0.0108</v>
      </c>
      <c r="S344" s="78"/>
      <c r="T344" s="4"/>
    </row>
    <row r="345" spans="1:20" ht="15">
      <c r="A345" s="42"/>
      <c r="B345" s="42"/>
      <c r="C345" s="42"/>
      <c r="D345" s="237" t="s">
        <v>306</v>
      </c>
      <c r="E345" s="168">
        <v>12</v>
      </c>
      <c r="F345" s="238">
        <v>12</v>
      </c>
      <c r="G345" s="392"/>
      <c r="H345" s="386"/>
      <c r="I345" s="386"/>
      <c r="J345" s="380"/>
      <c r="K345" s="381"/>
      <c r="L345" s="347"/>
      <c r="M345" s="347"/>
      <c r="N345" s="350"/>
      <c r="O345" s="347"/>
      <c r="P345" s="350"/>
      <c r="Q345" s="157">
        <v>155</v>
      </c>
      <c r="R345" s="112">
        <f t="shared" si="9"/>
        <v>1.8599999999999999</v>
      </c>
      <c r="S345" s="56"/>
      <c r="T345" s="4"/>
    </row>
    <row r="346" spans="1:20" ht="15">
      <c r="A346" s="42"/>
      <c r="B346" s="42"/>
      <c r="C346" s="347"/>
      <c r="D346" s="237" t="s">
        <v>326</v>
      </c>
      <c r="E346" s="168"/>
      <c r="F346" s="238"/>
      <c r="G346" s="392"/>
      <c r="H346" s="386"/>
      <c r="I346" s="386"/>
      <c r="J346" s="380"/>
      <c r="K346" s="381"/>
      <c r="L346" s="347"/>
      <c r="M346" s="347"/>
      <c r="N346" s="350"/>
      <c r="O346" s="347"/>
      <c r="P346" s="350"/>
      <c r="Q346" s="157"/>
      <c r="R346" s="112">
        <f t="shared" si="9"/>
        <v>0</v>
      </c>
      <c r="S346" s="56"/>
      <c r="T346" s="4"/>
    </row>
    <row r="347" spans="1:20" ht="15">
      <c r="A347" s="42"/>
      <c r="B347" s="42"/>
      <c r="C347" s="347"/>
      <c r="D347" s="237"/>
      <c r="E347" s="168"/>
      <c r="F347" s="238"/>
      <c r="G347" s="392"/>
      <c r="H347" s="386"/>
      <c r="I347" s="386"/>
      <c r="J347" s="380"/>
      <c r="K347" s="381"/>
      <c r="L347" s="347"/>
      <c r="M347" s="347"/>
      <c r="N347" s="350"/>
      <c r="O347" s="347"/>
      <c r="P347" s="350"/>
      <c r="Q347" s="157"/>
      <c r="R347" s="112">
        <f t="shared" si="9"/>
        <v>0</v>
      </c>
      <c r="S347" s="56"/>
      <c r="T347" s="4"/>
    </row>
    <row r="348" spans="1:20" ht="15">
      <c r="A348" s="42"/>
      <c r="B348" s="46" t="s">
        <v>115</v>
      </c>
      <c r="C348" s="348"/>
      <c r="D348" s="237"/>
      <c r="E348" s="168"/>
      <c r="F348" s="238"/>
      <c r="G348" s="393"/>
      <c r="H348" s="387"/>
      <c r="I348" s="387"/>
      <c r="J348" s="383"/>
      <c r="K348" s="384"/>
      <c r="L348" s="348"/>
      <c r="M348" s="348"/>
      <c r="N348" s="351"/>
      <c r="O348" s="348"/>
      <c r="P348" s="351"/>
      <c r="Q348" s="157"/>
      <c r="R348" s="112">
        <f t="shared" si="9"/>
        <v>0</v>
      </c>
      <c r="S348" s="90">
        <f>R340+R341+R342+R343+R344+R345+R346+R347+R348</f>
        <v>25.822700000000005</v>
      </c>
      <c r="T348" s="4"/>
    </row>
    <row r="349" spans="1:20" ht="15">
      <c r="A349" s="56"/>
      <c r="B349" s="42" t="s">
        <v>520</v>
      </c>
      <c r="C349" s="70">
        <v>100</v>
      </c>
      <c r="D349" s="240" t="s">
        <v>539</v>
      </c>
      <c r="E349" s="161">
        <v>100</v>
      </c>
      <c r="F349" s="241">
        <v>100</v>
      </c>
      <c r="G349" s="242" t="s">
        <v>540</v>
      </c>
      <c r="H349" s="110">
        <v>0</v>
      </c>
      <c r="I349" s="110">
        <v>8.6</v>
      </c>
      <c r="J349" s="206">
        <v>40</v>
      </c>
      <c r="K349" s="207"/>
      <c r="L349" s="70">
        <v>0.01</v>
      </c>
      <c r="M349" s="70">
        <v>0.03</v>
      </c>
      <c r="N349" s="111" t="s">
        <v>396</v>
      </c>
      <c r="O349" s="70">
        <v>16</v>
      </c>
      <c r="P349" s="111" t="s">
        <v>389</v>
      </c>
      <c r="Q349" s="157">
        <v>55</v>
      </c>
      <c r="R349" s="166">
        <f>Q349/1000*E349</f>
        <v>5.5</v>
      </c>
      <c r="S349" s="90">
        <f>R349</f>
        <v>5.5</v>
      </c>
      <c r="T349" s="4"/>
    </row>
    <row r="350" spans="1:20" ht="15">
      <c r="A350" s="106">
        <v>1</v>
      </c>
      <c r="B350" s="106" t="s">
        <v>463</v>
      </c>
      <c r="C350" s="53">
        <v>33</v>
      </c>
      <c r="D350" s="106" t="s">
        <v>70</v>
      </c>
      <c r="E350" s="161">
        <v>25</v>
      </c>
      <c r="F350" s="161">
        <v>25</v>
      </c>
      <c r="G350" s="243"/>
      <c r="H350" s="109"/>
      <c r="I350" s="108"/>
      <c r="J350" s="203"/>
      <c r="K350" s="204"/>
      <c r="L350" s="53"/>
      <c r="M350" s="53"/>
      <c r="N350" s="109"/>
      <c r="O350" s="53"/>
      <c r="P350" s="109"/>
      <c r="Q350" s="157">
        <v>28.33</v>
      </c>
      <c r="R350" s="166">
        <f t="shared" si="9"/>
        <v>0.7082499999999999</v>
      </c>
      <c r="S350" s="65"/>
      <c r="T350" s="4"/>
    </row>
    <row r="351" spans="1:20" ht="15">
      <c r="A351" s="46"/>
      <c r="B351" s="46" t="s">
        <v>464</v>
      </c>
      <c r="C351" s="46" t="s">
        <v>115</v>
      </c>
      <c r="D351" s="115" t="s">
        <v>69</v>
      </c>
      <c r="E351" s="115">
        <v>8</v>
      </c>
      <c r="F351" s="115">
        <v>8</v>
      </c>
      <c r="G351" s="225">
        <v>1.54</v>
      </c>
      <c r="H351" s="72">
        <v>12.6</v>
      </c>
      <c r="I351" s="72">
        <v>9.52</v>
      </c>
      <c r="J351" s="348">
        <v>161</v>
      </c>
      <c r="K351" s="348"/>
      <c r="L351" s="72">
        <v>0.05</v>
      </c>
      <c r="M351" s="72">
        <v>0.03</v>
      </c>
      <c r="N351" s="72">
        <v>0</v>
      </c>
      <c r="O351" s="72">
        <v>10</v>
      </c>
      <c r="P351" s="72">
        <v>0.5</v>
      </c>
      <c r="Q351" s="208">
        <v>460</v>
      </c>
      <c r="R351" s="59">
        <f t="shared" si="9"/>
        <v>3.68</v>
      </c>
      <c r="S351" s="65">
        <f>R350+R351</f>
        <v>4.38825</v>
      </c>
      <c r="T351" s="4"/>
    </row>
    <row r="352" spans="1:20" ht="15">
      <c r="A352" s="53" t="s">
        <v>242</v>
      </c>
      <c r="B352" s="106"/>
      <c r="C352" s="53">
        <v>180</v>
      </c>
      <c r="D352" s="168" t="s">
        <v>37</v>
      </c>
      <c r="E352" s="168">
        <v>0.9</v>
      </c>
      <c r="F352" s="168">
        <v>0.9</v>
      </c>
      <c r="G352" s="396">
        <v>1.9</v>
      </c>
      <c r="H352" s="372">
        <v>1.9</v>
      </c>
      <c r="I352" s="372">
        <v>16.2</v>
      </c>
      <c r="J352" s="372">
        <v>87.3</v>
      </c>
      <c r="K352" s="372"/>
      <c r="L352" s="371">
        <v>0.02</v>
      </c>
      <c r="M352" s="371">
        <v>0.06</v>
      </c>
      <c r="N352" s="371">
        <v>0.5</v>
      </c>
      <c r="O352" s="371">
        <v>60.4</v>
      </c>
      <c r="P352" s="371">
        <v>0.09</v>
      </c>
      <c r="Q352" s="157">
        <v>480</v>
      </c>
      <c r="R352" s="112">
        <f t="shared" si="9"/>
        <v>0.432</v>
      </c>
      <c r="S352" s="132" t="s">
        <v>115</v>
      </c>
      <c r="T352" s="4"/>
    </row>
    <row r="353" spans="1:20" ht="15">
      <c r="A353" s="70">
        <v>1008</v>
      </c>
      <c r="B353" s="42" t="s">
        <v>104</v>
      </c>
      <c r="C353" s="42"/>
      <c r="D353" s="168" t="s">
        <v>33</v>
      </c>
      <c r="E353" s="168">
        <v>13.5</v>
      </c>
      <c r="F353" s="168">
        <v>13.5</v>
      </c>
      <c r="G353" s="396"/>
      <c r="H353" s="372"/>
      <c r="I353" s="372"/>
      <c r="J353" s="372"/>
      <c r="K353" s="372"/>
      <c r="L353" s="347"/>
      <c r="M353" s="347"/>
      <c r="N353" s="347"/>
      <c r="O353" s="347"/>
      <c r="P353" s="347"/>
      <c r="Q353" s="157">
        <v>45</v>
      </c>
      <c r="R353" s="112">
        <f t="shared" si="9"/>
        <v>0.6074999999999999</v>
      </c>
      <c r="S353" s="56"/>
      <c r="T353" s="4"/>
    </row>
    <row r="354" spans="1:20" ht="15">
      <c r="A354" s="70" t="s">
        <v>268</v>
      </c>
      <c r="B354" s="42"/>
      <c r="C354" s="42"/>
      <c r="D354" s="168" t="s">
        <v>31</v>
      </c>
      <c r="E354" s="168">
        <v>45</v>
      </c>
      <c r="F354" s="168">
        <v>45</v>
      </c>
      <c r="G354" s="396"/>
      <c r="H354" s="372"/>
      <c r="I354" s="372"/>
      <c r="J354" s="372"/>
      <c r="K354" s="372"/>
      <c r="L354" s="347"/>
      <c r="M354" s="347"/>
      <c r="N354" s="347"/>
      <c r="O354" s="347"/>
      <c r="P354" s="347"/>
      <c r="Q354" s="157">
        <v>47</v>
      </c>
      <c r="R354" s="112">
        <f t="shared" si="9"/>
        <v>2.115</v>
      </c>
      <c r="S354" s="56"/>
      <c r="T354" s="4"/>
    </row>
    <row r="355" spans="1:20" ht="15">
      <c r="A355" s="46"/>
      <c r="B355" s="46"/>
      <c r="C355" s="46"/>
      <c r="D355" s="168" t="s">
        <v>32</v>
      </c>
      <c r="E355" s="168">
        <v>90</v>
      </c>
      <c r="F355" s="168">
        <v>90</v>
      </c>
      <c r="G355" s="396"/>
      <c r="H355" s="372"/>
      <c r="I355" s="372"/>
      <c r="J355" s="372"/>
      <c r="K355" s="372"/>
      <c r="L355" s="348"/>
      <c r="M355" s="348"/>
      <c r="N355" s="348"/>
      <c r="O355" s="348"/>
      <c r="P355" s="348"/>
      <c r="Q355" s="157"/>
      <c r="R355" s="112">
        <f>Q355/1000*E355</f>
        <v>0</v>
      </c>
      <c r="S355" s="90">
        <f>R352+R353+R354</f>
        <v>3.1545</v>
      </c>
      <c r="T355" s="4"/>
    </row>
    <row r="356" spans="1:20" ht="15">
      <c r="A356" s="91"/>
      <c r="B356" s="95" t="s">
        <v>100</v>
      </c>
      <c r="C356" s="92"/>
      <c r="D356" s="92"/>
      <c r="E356" s="92"/>
      <c r="F356" s="92"/>
      <c r="G356" s="88">
        <v>19.94</v>
      </c>
      <c r="H356" s="88">
        <v>30.54</v>
      </c>
      <c r="I356" s="87">
        <f>SUM(I340:I355)</f>
        <v>50.519999999999996</v>
      </c>
      <c r="J356" s="373">
        <f>SUM(J340:K355)</f>
        <v>521.1</v>
      </c>
      <c r="K356" s="373"/>
      <c r="L356" s="87">
        <v>0.16</v>
      </c>
      <c r="M356" s="87">
        <v>0.37</v>
      </c>
      <c r="N356" s="88">
        <v>2.35</v>
      </c>
      <c r="O356" s="87">
        <v>251.09</v>
      </c>
      <c r="P356" s="125" t="s">
        <v>480</v>
      </c>
      <c r="Q356" s="170"/>
      <c r="R356" s="112"/>
      <c r="S356" s="121">
        <f>S348+S349+S351+S355</f>
        <v>38.86545</v>
      </c>
      <c r="T356" s="4"/>
    </row>
    <row r="357" spans="1:20" ht="15">
      <c r="A357" s="91"/>
      <c r="B357" s="211" t="s">
        <v>80</v>
      </c>
      <c r="C357" s="92" t="s">
        <v>115</v>
      </c>
      <c r="D357" s="92" t="s">
        <v>115</v>
      </c>
      <c r="E357" s="92" t="s">
        <v>115</v>
      </c>
      <c r="F357" s="92" t="s">
        <v>115</v>
      </c>
      <c r="G357" s="93" t="s">
        <v>115</v>
      </c>
      <c r="H357" s="93" t="s">
        <v>115</v>
      </c>
      <c r="I357" s="151" t="s">
        <v>115</v>
      </c>
      <c r="J357" s="355" t="s">
        <v>115</v>
      </c>
      <c r="K357" s="355"/>
      <c r="L357" s="93" t="s">
        <v>115</v>
      </c>
      <c r="M357" s="93" t="s">
        <v>115</v>
      </c>
      <c r="N357" s="151" t="s">
        <v>115</v>
      </c>
      <c r="O357" s="93" t="s">
        <v>115</v>
      </c>
      <c r="P357" s="244" t="s">
        <v>115</v>
      </c>
      <c r="Q357" s="78" t="s">
        <v>115</v>
      </c>
      <c r="R357" s="245" t="s">
        <v>115</v>
      </c>
      <c r="S357" s="246" t="s">
        <v>115</v>
      </c>
      <c r="T357" s="4"/>
    </row>
    <row r="358" spans="1:20" ht="15">
      <c r="A358" s="92"/>
      <c r="B358" s="168" t="s">
        <v>392</v>
      </c>
      <c r="C358" s="56">
        <v>100</v>
      </c>
      <c r="D358" s="56" t="s">
        <v>392</v>
      </c>
      <c r="E358" s="56">
        <v>100</v>
      </c>
      <c r="F358" s="56">
        <v>100</v>
      </c>
      <c r="G358" s="87">
        <v>0.5</v>
      </c>
      <c r="H358" s="87">
        <v>0</v>
      </c>
      <c r="I358" s="125" t="s">
        <v>541</v>
      </c>
      <c r="J358" s="47">
        <v>44</v>
      </c>
      <c r="K358" s="47"/>
      <c r="L358" s="87">
        <v>0.01</v>
      </c>
      <c r="M358" s="87">
        <v>0.01</v>
      </c>
      <c r="N358" s="125" t="s">
        <v>542</v>
      </c>
      <c r="O358" s="87">
        <v>8</v>
      </c>
      <c r="P358" s="125" t="s">
        <v>543</v>
      </c>
      <c r="Q358" s="132">
        <v>25</v>
      </c>
      <c r="R358" s="180">
        <f>Q358/1000*E358</f>
        <v>2.5</v>
      </c>
      <c r="S358" s="247">
        <f>R358</f>
        <v>2.5</v>
      </c>
      <c r="T358" s="4"/>
    </row>
    <row r="359" spans="1:20" ht="15">
      <c r="A359" s="92"/>
      <c r="B359" s="37" t="s">
        <v>349</v>
      </c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231" t="s">
        <v>115</v>
      </c>
      <c r="R359" s="112"/>
      <c r="S359" s="62"/>
      <c r="T359" s="4"/>
    </row>
    <row r="360" spans="1:20" ht="15">
      <c r="A360" s="69">
        <v>70</v>
      </c>
      <c r="B360" s="42" t="s">
        <v>527</v>
      </c>
      <c r="C360" s="69">
        <v>60</v>
      </c>
      <c r="D360" s="161" t="s">
        <v>521</v>
      </c>
      <c r="E360" s="161">
        <v>60</v>
      </c>
      <c r="F360" s="161">
        <v>60</v>
      </c>
      <c r="G360" s="111" t="s">
        <v>551</v>
      </c>
      <c r="H360" s="111" t="s">
        <v>552</v>
      </c>
      <c r="I360" s="111" t="s">
        <v>553</v>
      </c>
      <c r="J360" s="79">
        <v>8.4</v>
      </c>
      <c r="K360" s="80"/>
      <c r="L360" s="70"/>
      <c r="M360" s="70"/>
      <c r="N360" s="111" t="s">
        <v>554</v>
      </c>
      <c r="O360" s="70"/>
      <c r="P360" s="111"/>
      <c r="Q360" s="157">
        <v>100</v>
      </c>
      <c r="R360" s="248">
        <f aca="true" t="shared" si="10" ref="R360:R367">Q360/1000*E360</f>
        <v>6</v>
      </c>
      <c r="S360" s="153">
        <f>R360</f>
        <v>6</v>
      </c>
      <c r="T360" s="4"/>
    </row>
    <row r="361" spans="1:20" ht="15">
      <c r="A361" s="69"/>
      <c r="B361" s="42" t="s">
        <v>524</v>
      </c>
      <c r="C361" s="69"/>
      <c r="D361" s="162" t="s">
        <v>524</v>
      </c>
      <c r="E361" s="162"/>
      <c r="F361" s="162"/>
      <c r="G361" s="111"/>
      <c r="H361" s="111"/>
      <c r="I361" s="111"/>
      <c r="J361" s="79"/>
      <c r="K361" s="80"/>
      <c r="L361" s="70"/>
      <c r="M361" s="70"/>
      <c r="N361" s="111"/>
      <c r="O361" s="70"/>
      <c r="P361" s="111"/>
      <c r="Q361" s="157"/>
      <c r="R361" s="248"/>
      <c r="S361" s="56"/>
      <c r="T361" s="4"/>
    </row>
    <row r="362" spans="1:20" ht="15">
      <c r="A362" s="66">
        <v>138</v>
      </c>
      <c r="B362" s="106" t="s">
        <v>544</v>
      </c>
      <c r="C362" s="66">
        <v>250</v>
      </c>
      <c r="D362" s="168" t="s">
        <v>39</v>
      </c>
      <c r="E362" s="168">
        <v>100</v>
      </c>
      <c r="F362" s="168">
        <v>75</v>
      </c>
      <c r="G362" s="109"/>
      <c r="H362" s="109"/>
      <c r="I362" s="109"/>
      <c r="J362" s="75"/>
      <c r="K362" s="76"/>
      <c r="L362" s="53"/>
      <c r="M362" s="53"/>
      <c r="N362" s="109"/>
      <c r="O362" s="53"/>
      <c r="P362" s="109"/>
      <c r="Q362" s="157">
        <v>18</v>
      </c>
      <c r="R362" s="248">
        <f t="shared" si="10"/>
        <v>1.7999999999999998</v>
      </c>
      <c r="S362" s="56"/>
      <c r="T362" s="4"/>
    </row>
    <row r="363" spans="1:20" ht="15">
      <c r="A363" s="69"/>
      <c r="B363" s="42" t="s">
        <v>545</v>
      </c>
      <c r="C363" s="69"/>
      <c r="D363" s="168" t="s">
        <v>546</v>
      </c>
      <c r="E363" s="168">
        <v>5</v>
      </c>
      <c r="F363" s="168">
        <v>5</v>
      </c>
      <c r="G363" s="111"/>
      <c r="H363" s="111"/>
      <c r="I363" s="111"/>
      <c r="J363" s="79"/>
      <c r="K363" s="80"/>
      <c r="L363" s="70"/>
      <c r="M363" s="70"/>
      <c r="N363" s="111"/>
      <c r="O363" s="70"/>
      <c r="P363" s="111"/>
      <c r="Q363" s="157">
        <v>48</v>
      </c>
      <c r="R363" s="248">
        <f t="shared" si="10"/>
        <v>0.24</v>
      </c>
      <c r="S363" s="56"/>
      <c r="T363" s="4"/>
    </row>
    <row r="364" spans="1:20" ht="15">
      <c r="A364" s="69"/>
      <c r="B364" s="42"/>
      <c r="C364" s="69"/>
      <c r="D364" s="168" t="s">
        <v>40</v>
      </c>
      <c r="E364" s="168">
        <v>13</v>
      </c>
      <c r="F364" s="168">
        <v>10</v>
      </c>
      <c r="G364" s="111"/>
      <c r="H364" s="111"/>
      <c r="I364" s="111"/>
      <c r="J364" s="79"/>
      <c r="K364" s="80"/>
      <c r="L364" s="70"/>
      <c r="M364" s="70"/>
      <c r="N364" s="111"/>
      <c r="O364" s="70"/>
      <c r="P364" s="111"/>
      <c r="Q364" s="157">
        <v>18</v>
      </c>
      <c r="R364" s="248">
        <f t="shared" si="10"/>
        <v>0.23399999999999999</v>
      </c>
      <c r="S364" s="56"/>
      <c r="T364" s="4"/>
    </row>
    <row r="365" spans="1:20" ht="15">
      <c r="A365" s="69"/>
      <c r="B365" s="42"/>
      <c r="C365" s="69"/>
      <c r="D365" s="168" t="s">
        <v>63</v>
      </c>
      <c r="E365" s="168">
        <v>12</v>
      </c>
      <c r="F365" s="168">
        <v>10</v>
      </c>
      <c r="G365" s="111"/>
      <c r="H365" s="111"/>
      <c r="I365" s="111"/>
      <c r="J365" s="79"/>
      <c r="K365" s="80"/>
      <c r="L365" s="70"/>
      <c r="M365" s="70"/>
      <c r="N365" s="111"/>
      <c r="O365" s="70"/>
      <c r="P365" s="111"/>
      <c r="Q365" s="157">
        <v>18</v>
      </c>
      <c r="R365" s="248">
        <f t="shared" si="10"/>
        <v>0.21599999999999997</v>
      </c>
      <c r="S365" s="56"/>
      <c r="T365" s="4"/>
    </row>
    <row r="366" spans="1:20" ht="15">
      <c r="A366" s="69"/>
      <c r="B366" s="42"/>
      <c r="C366" s="69"/>
      <c r="D366" s="168" t="s">
        <v>69</v>
      </c>
      <c r="E366" s="168">
        <v>3</v>
      </c>
      <c r="F366" s="168">
        <v>3</v>
      </c>
      <c r="G366" s="111"/>
      <c r="H366" s="111"/>
      <c r="I366" s="111"/>
      <c r="J366" s="79"/>
      <c r="K366" s="80"/>
      <c r="L366" s="70"/>
      <c r="M366" s="70"/>
      <c r="N366" s="111"/>
      <c r="O366" s="70"/>
      <c r="P366" s="111"/>
      <c r="Q366" s="223">
        <v>460</v>
      </c>
      <c r="R366" s="221">
        <f t="shared" si="10"/>
        <v>1.3800000000000001</v>
      </c>
      <c r="S366" s="56"/>
      <c r="T366" s="4"/>
    </row>
    <row r="367" spans="1:20" ht="15">
      <c r="A367" s="69"/>
      <c r="B367" s="42"/>
      <c r="C367" s="69"/>
      <c r="D367" s="168" t="s">
        <v>102</v>
      </c>
      <c r="E367" s="168">
        <v>1.2</v>
      </c>
      <c r="F367" s="168">
        <v>1.2</v>
      </c>
      <c r="G367" s="111"/>
      <c r="H367" s="111"/>
      <c r="I367" s="111"/>
      <c r="J367" s="79"/>
      <c r="K367" s="80"/>
      <c r="L367" s="70"/>
      <c r="M367" s="70"/>
      <c r="N367" s="111"/>
      <c r="O367" s="70"/>
      <c r="P367" s="111"/>
      <c r="Q367" s="157">
        <v>12</v>
      </c>
      <c r="R367" s="249">
        <f t="shared" si="10"/>
        <v>0.0144</v>
      </c>
      <c r="S367" s="56"/>
      <c r="T367" s="4"/>
    </row>
    <row r="368" spans="1:20" ht="15">
      <c r="A368" s="72"/>
      <c r="B368" s="46"/>
      <c r="C368" s="72"/>
      <c r="D368" s="168" t="s">
        <v>418</v>
      </c>
      <c r="E368" s="168">
        <v>237.5</v>
      </c>
      <c r="F368" s="168">
        <v>237.5</v>
      </c>
      <c r="G368" s="116" t="s">
        <v>547</v>
      </c>
      <c r="H368" s="116" t="s">
        <v>449</v>
      </c>
      <c r="I368" s="116" t="s">
        <v>548</v>
      </c>
      <c r="J368" s="82">
        <v>113</v>
      </c>
      <c r="K368" s="83"/>
      <c r="L368" s="73">
        <v>0.11</v>
      </c>
      <c r="M368" s="73">
        <v>0.05</v>
      </c>
      <c r="N368" s="116" t="s">
        <v>549</v>
      </c>
      <c r="O368" s="73">
        <v>17.96</v>
      </c>
      <c r="P368" s="116" t="s">
        <v>550</v>
      </c>
      <c r="Q368" s="157"/>
      <c r="R368" s="250" t="s">
        <v>419</v>
      </c>
      <c r="S368" s="71">
        <f>R362+R363+R364+R365+R366+R367</f>
        <v>3.8844000000000003</v>
      </c>
      <c r="T368" s="4"/>
    </row>
    <row r="369" spans="1:20" ht="15">
      <c r="A369" s="66">
        <v>471</v>
      </c>
      <c r="B369" s="106" t="s">
        <v>420</v>
      </c>
      <c r="C369" s="66">
        <v>70</v>
      </c>
      <c r="D369" s="161" t="s">
        <v>178</v>
      </c>
      <c r="E369" s="161">
        <v>72.8</v>
      </c>
      <c r="F369" s="161">
        <v>53.2</v>
      </c>
      <c r="G369" s="109" t="s">
        <v>619</v>
      </c>
      <c r="H369" s="109" t="s">
        <v>621</v>
      </c>
      <c r="I369" s="109" t="s">
        <v>622</v>
      </c>
      <c r="J369" s="75">
        <v>118.3</v>
      </c>
      <c r="K369" s="76"/>
      <c r="L369" s="53">
        <v>0.04</v>
      </c>
      <c r="M369" s="53">
        <v>0.07</v>
      </c>
      <c r="N369" s="156">
        <v>0</v>
      </c>
      <c r="O369" s="53">
        <v>7.28</v>
      </c>
      <c r="P369" s="109" t="s">
        <v>469</v>
      </c>
      <c r="Q369" s="157">
        <v>385</v>
      </c>
      <c r="R369" s="250">
        <f>Q369/1000*E369</f>
        <v>28.028</v>
      </c>
      <c r="S369" s="56" t="s">
        <v>417</v>
      </c>
      <c r="T369" s="4"/>
    </row>
    <row r="370" spans="1:20" ht="15">
      <c r="A370" s="69"/>
      <c r="B370" s="42" t="s">
        <v>421</v>
      </c>
      <c r="C370" s="69"/>
      <c r="D370" s="161" t="s">
        <v>179</v>
      </c>
      <c r="E370" s="161">
        <v>11.2</v>
      </c>
      <c r="F370" s="161">
        <v>11.2</v>
      </c>
      <c r="G370" s="111"/>
      <c r="H370" s="111"/>
      <c r="I370" s="111"/>
      <c r="J370" s="79"/>
      <c r="K370" s="80"/>
      <c r="L370" s="70"/>
      <c r="M370" s="70"/>
      <c r="N370" s="111"/>
      <c r="O370" s="70"/>
      <c r="P370" s="111"/>
      <c r="Q370" s="157">
        <v>28.33</v>
      </c>
      <c r="R370" s="251">
        <f>Q370/1000*E370</f>
        <v>0.31729599999999997</v>
      </c>
      <c r="S370" s="56"/>
      <c r="T370" s="4"/>
    </row>
    <row r="371" spans="1:20" ht="15">
      <c r="A371" s="69"/>
      <c r="B371" s="42" t="s">
        <v>422</v>
      </c>
      <c r="C371" s="69"/>
      <c r="D371" s="161" t="s">
        <v>32</v>
      </c>
      <c r="E371" s="161">
        <v>18.2</v>
      </c>
      <c r="F371" s="161">
        <v>18.2</v>
      </c>
      <c r="G371" s="111"/>
      <c r="H371" s="111"/>
      <c r="I371" s="111"/>
      <c r="J371" s="79"/>
      <c r="K371" s="80"/>
      <c r="L371" s="70"/>
      <c r="M371" s="70"/>
      <c r="N371" s="111"/>
      <c r="O371" s="70"/>
      <c r="P371" s="111"/>
      <c r="Q371" s="157"/>
      <c r="R371" s="250" t="s">
        <v>419</v>
      </c>
      <c r="S371" s="56"/>
      <c r="T371" s="4"/>
    </row>
    <row r="372" spans="1:20" ht="15">
      <c r="A372" s="69"/>
      <c r="B372" s="42"/>
      <c r="C372" s="69"/>
      <c r="D372" s="161" t="s">
        <v>102</v>
      </c>
      <c r="E372" s="161">
        <v>1</v>
      </c>
      <c r="F372" s="161">
        <v>1</v>
      </c>
      <c r="G372" s="111"/>
      <c r="H372" s="111"/>
      <c r="I372" s="111"/>
      <c r="J372" s="79"/>
      <c r="K372" s="80"/>
      <c r="L372" s="70"/>
      <c r="M372" s="70"/>
      <c r="N372" s="111"/>
      <c r="O372" s="70"/>
      <c r="P372" s="111"/>
      <c r="Q372" s="157">
        <v>12</v>
      </c>
      <c r="R372" s="250">
        <f>Q372/1000*E372</f>
        <v>0.012</v>
      </c>
      <c r="S372" s="56"/>
      <c r="T372" s="4"/>
    </row>
    <row r="373" spans="1:20" ht="15">
      <c r="A373" s="72"/>
      <c r="B373" s="46"/>
      <c r="C373" s="72"/>
      <c r="D373" s="168" t="s">
        <v>180</v>
      </c>
      <c r="E373" s="168">
        <v>2.8</v>
      </c>
      <c r="F373" s="168">
        <v>2.8</v>
      </c>
      <c r="G373" s="116"/>
      <c r="H373" s="116"/>
      <c r="I373" s="116"/>
      <c r="J373" s="82"/>
      <c r="K373" s="83"/>
      <c r="L373" s="73"/>
      <c r="M373" s="73"/>
      <c r="N373" s="116"/>
      <c r="O373" s="73"/>
      <c r="P373" s="116"/>
      <c r="Q373" s="157">
        <v>355</v>
      </c>
      <c r="R373" s="250">
        <f aca="true" t="shared" si="11" ref="R373:R381">Q373/1000*E373</f>
        <v>0.9939999999999999</v>
      </c>
      <c r="S373" s="153">
        <f>R369+R370+R372+R373</f>
        <v>29.351295999999998</v>
      </c>
      <c r="T373" s="4"/>
    </row>
    <row r="374" spans="1:20" ht="15">
      <c r="A374" s="69"/>
      <c r="B374" s="42"/>
      <c r="C374" s="69"/>
      <c r="D374" s="161"/>
      <c r="E374" s="161"/>
      <c r="F374" s="161"/>
      <c r="G374" s="111"/>
      <c r="H374" s="111"/>
      <c r="I374" s="111"/>
      <c r="J374" s="79"/>
      <c r="K374" s="80"/>
      <c r="L374" s="70"/>
      <c r="M374" s="70"/>
      <c r="N374" s="111"/>
      <c r="O374" s="70"/>
      <c r="P374" s="111"/>
      <c r="Q374" s="157"/>
      <c r="R374" s="250"/>
      <c r="S374" s="153"/>
      <c r="T374" s="4"/>
    </row>
    <row r="375" spans="1:20" ht="15">
      <c r="A375" s="69"/>
      <c r="B375" s="42"/>
      <c r="C375" s="69"/>
      <c r="D375" s="161"/>
      <c r="E375" s="161"/>
      <c r="F375" s="161"/>
      <c r="G375" s="111"/>
      <c r="H375" s="111"/>
      <c r="I375" s="111"/>
      <c r="J375" s="79"/>
      <c r="K375" s="80"/>
      <c r="L375" s="70"/>
      <c r="M375" s="70"/>
      <c r="N375" s="111"/>
      <c r="O375" s="70"/>
      <c r="P375" s="111"/>
      <c r="Q375" s="157"/>
      <c r="R375" s="250"/>
      <c r="S375" s="153"/>
      <c r="T375" s="4"/>
    </row>
    <row r="376" spans="1:20" ht="15">
      <c r="A376" s="66">
        <v>587</v>
      </c>
      <c r="B376" s="106" t="s">
        <v>182</v>
      </c>
      <c r="C376" s="66">
        <v>30</v>
      </c>
      <c r="D376" s="161" t="s">
        <v>183</v>
      </c>
      <c r="E376" s="161">
        <v>1.8</v>
      </c>
      <c r="F376" s="161">
        <v>1.8</v>
      </c>
      <c r="G376" s="109" t="s">
        <v>620</v>
      </c>
      <c r="H376" s="109" t="s">
        <v>623</v>
      </c>
      <c r="I376" s="109" t="s">
        <v>426</v>
      </c>
      <c r="J376" s="75">
        <v>26.4</v>
      </c>
      <c r="K376" s="76"/>
      <c r="L376" s="156">
        <v>0.01</v>
      </c>
      <c r="M376" s="156">
        <v>0.01</v>
      </c>
      <c r="N376" s="109" t="s">
        <v>423</v>
      </c>
      <c r="O376" s="53">
        <v>2.94</v>
      </c>
      <c r="P376" s="156">
        <v>0.21</v>
      </c>
      <c r="Q376" s="157">
        <v>75</v>
      </c>
      <c r="R376" s="248">
        <f t="shared" si="11"/>
        <v>0.135</v>
      </c>
      <c r="S376" s="56"/>
      <c r="T376" s="4"/>
    </row>
    <row r="377" spans="1:20" ht="15">
      <c r="A377" s="69"/>
      <c r="B377" s="42"/>
      <c r="C377" s="69"/>
      <c r="D377" s="168" t="s">
        <v>67</v>
      </c>
      <c r="E377" s="252">
        <v>1.4</v>
      </c>
      <c r="F377" s="252">
        <v>1.4</v>
      </c>
      <c r="G377" s="111"/>
      <c r="H377" s="111"/>
      <c r="I377" s="111"/>
      <c r="J377" s="79"/>
      <c r="K377" s="80"/>
      <c r="L377" s="70"/>
      <c r="M377" s="70"/>
      <c r="N377" s="111"/>
      <c r="O377" s="70"/>
      <c r="P377" s="111"/>
      <c r="Q377" s="157">
        <v>27</v>
      </c>
      <c r="R377" s="221">
        <f t="shared" si="11"/>
        <v>0.0378</v>
      </c>
      <c r="S377" s="90"/>
      <c r="T377" s="4"/>
    </row>
    <row r="378" spans="1:20" ht="15">
      <c r="A378" s="159"/>
      <c r="B378" s="42"/>
      <c r="C378" s="160"/>
      <c r="D378" s="168" t="s">
        <v>40</v>
      </c>
      <c r="E378" s="168">
        <v>2.3</v>
      </c>
      <c r="F378" s="168">
        <v>1.8</v>
      </c>
      <c r="G378" s="70"/>
      <c r="H378" s="70"/>
      <c r="I378" s="70"/>
      <c r="J378" s="79"/>
      <c r="K378" s="80"/>
      <c r="L378" s="70"/>
      <c r="M378" s="70"/>
      <c r="N378" s="111"/>
      <c r="O378" s="70"/>
      <c r="P378" s="111"/>
      <c r="Q378" s="157">
        <v>18</v>
      </c>
      <c r="R378" s="248">
        <f t="shared" si="11"/>
        <v>0.04139999999999999</v>
      </c>
      <c r="S378" s="56"/>
      <c r="T378" s="4"/>
    </row>
    <row r="379" spans="1:20" ht="15">
      <c r="A379" s="159"/>
      <c r="B379" s="42"/>
      <c r="C379" s="160"/>
      <c r="D379" s="168" t="s">
        <v>63</v>
      </c>
      <c r="E379" s="168">
        <v>0.7</v>
      </c>
      <c r="F379" s="168">
        <v>0.6</v>
      </c>
      <c r="G379" s="70"/>
      <c r="H379" s="70"/>
      <c r="I379" s="70"/>
      <c r="J379" s="79"/>
      <c r="K379" s="80"/>
      <c r="L379" s="70"/>
      <c r="M379" s="70"/>
      <c r="N379" s="111"/>
      <c r="O379" s="70"/>
      <c r="P379" s="111"/>
      <c r="Q379" s="157">
        <v>18</v>
      </c>
      <c r="R379" s="248">
        <f t="shared" si="11"/>
        <v>0.012599999999999998</v>
      </c>
      <c r="S379" s="56"/>
      <c r="T379" s="4"/>
    </row>
    <row r="380" spans="1:20" ht="15">
      <c r="A380" s="159"/>
      <c r="B380" s="42"/>
      <c r="C380" s="160"/>
      <c r="D380" s="168" t="s">
        <v>184</v>
      </c>
      <c r="E380" s="252">
        <v>7.5</v>
      </c>
      <c r="F380" s="168">
        <v>7.5</v>
      </c>
      <c r="G380" s="70"/>
      <c r="H380" s="70"/>
      <c r="I380" s="70"/>
      <c r="J380" s="79"/>
      <c r="K380" s="80"/>
      <c r="L380" s="70"/>
      <c r="M380" s="70"/>
      <c r="N380" s="111"/>
      <c r="O380" s="70"/>
      <c r="P380" s="111"/>
      <c r="Q380" s="157">
        <v>88</v>
      </c>
      <c r="R380" s="232">
        <f t="shared" si="11"/>
        <v>0.6599999999999999</v>
      </c>
      <c r="S380" s="56"/>
      <c r="T380" s="4"/>
    </row>
    <row r="381" spans="1:20" ht="15">
      <c r="A381" s="159"/>
      <c r="B381" s="42"/>
      <c r="C381" s="160"/>
      <c r="D381" s="168" t="s">
        <v>33</v>
      </c>
      <c r="E381" s="168">
        <v>0.3</v>
      </c>
      <c r="F381" s="168">
        <v>0.3</v>
      </c>
      <c r="G381" s="70"/>
      <c r="H381" s="70"/>
      <c r="I381" s="70"/>
      <c r="J381" s="79"/>
      <c r="K381" s="80"/>
      <c r="L381" s="70"/>
      <c r="M381" s="70"/>
      <c r="N381" s="111"/>
      <c r="O381" s="70"/>
      <c r="P381" s="111"/>
      <c r="Q381" s="157">
        <v>45</v>
      </c>
      <c r="R381" s="248">
        <f t="shared" si="11"/>
        <v>0.0135</v>
      </c>
      <c r="S381" s="56"/>
      <c r="T381" s="4"/>
    </row>
    <row r="382" spans="1:20" ht="15">
      <c r="A382" s="159"/>
      <c r="B382" s="42"/>
      <c r="C382" s="160"/>
      <c r="D382" s="161" t="s">
        <v>105</v>
      </c>
      <c r="E382" s="161">
        <v>27</v>
      </c>
      <c r="F382" s="161">
        <v>27</v>
      </c>
      <c r="G382" s="70"/>
      <c r="H382" s="70"/>
      <c r="I382" s="70"/>
      <c r="J382" s="79"/>
      <c r="K382" s="80"/>
      <c r="L382" s="70"/>
      <c r="M382" s="70"/>
      <c r="N382" s="111"/>
      <c r="O382" s="70"/>
      <c r="P382" s="111"/>
      <c r="Q382" s="157"/>
      <c r="R382" s="112" t="s">
        <v>419</v>
      </c>
      <c r="S382" s="153">
        <f>R376+R377+R378+R379+R380+R381</f>
        <v>0.9002999999999999</v>
      </c>
      <c r="T382" s="4"/>
    </row>
    <row r="383" spans="1:20" ht="15">
      <c r="A383" s="104">
        <v>520</v>
      </c>
      <c r="B383" s="106" t="s">
        <v>187</v>
      </c>
      <c r="C383" s="52">
        <v>150</v>
      </c>
      <c r="D383" s="168" t="s">
        <v>39</v>
      </c>
      <c r="E383" s="141">
        <v>171</v>
      </c>
      <c r="F383" s="168">
        <v>128.5</v>
      </c>
      <c r="G383" s="53">
        <v>3.15</v>
      </c>
      <c r="H383" s="53">
        <v>6.75</v>
      </c>
      <c r="I383" s="53">
        <v>21.9</v>
      </c>
      <c r="J383" s="75">
        <v>163.5</v>
      </c>
      <c r="K383" s="76"/>
      <c r="L383" s="53">
        <v>0.16</v>
      </c>
      <c r="M383" s="53">
        <v>0.09</v>
      </c>
      <c r="N383" s="109" t="s">
        <v>427</v>
      </c>
      <c r="O383" s="53">
        <v>41.21</v>
      </c>
      <c r="P383" s="109" t="s">
        <v>428</v>
      </c>
      <c r="Q383" s="157">
        <v>18</v>
      </c>
      <c r="R383" s="248">
        <f>Q383/1000*E383</f>
        <v>3.078</v>
      </c>
      <c r="S383" s="90" t="s">
        <v>417</v>
      </c>
      <c r="T383" s="4"/>
    </row>
    <row r="384" spans="1:20" ht="15">
      <c r="A384" s="42"/>
      <c r="B384" s="42"/>
      <c r="C384" s="42"/>
      <c r="D384" s="168" t="s">
        <v>31</v>
      </c>
      <c r="E384" s="141">
        <v>23.7</v>
      </c>
      <c r="F384" s="168">
        <v>22.5</v>
      </c>
      <c r="G384" s="70"/>
      <c r="H384" s="70"/>
      <c r="I384" s="70"/>
      <c r="J384" s="79"/>
      <c r="K384" s="80"/>
      <c r="L384" s="70"/>
      <c r="M384" s="70"/>
      <c r="N384" s="111"/>
      <c r="O384" s="70"/>
      <c r="P384" s="111"/>
      <c r="Q384" s="157">
        <v>47</v>
      </c>
      <c r="R384" s="253">
        <f>Q384/1000*E384</f>
        <v>1.1139</v>
      </c>
      <c r="S384" s="90"/>
      <c r="T384" s="4"/>
    </row>
    <row r="385" spans="1:20" ht="15">
      <c r="A385" s="159"/>
      <c r="B385" s="42"/>
      <c r="C385" s="160"/>
      <c r="D385" s="168" t="s">
        <v>102</v>
      </c>
      <c r="E385" s="141">
        <v>1</v>
      </c>
      <c r="F385" s="168">
        <v>1</v>
      </c>
      <c r="G385" s="70"/>
      <c r="H385" s="70"/>
      <c r="I385" s="70"/>
      <c r="J385" s="79"/>
      <c r="K385" s="254"/>
      <c r="L385" s="70"/>
      <c r="M385" s="70"/>
      <c r="N385" s="111"/>
      <c r="O385" s="70"/>
      <c r="P385" s="111"/>
      <c r="Q385" s="157"/>
      <c r="R385" s="253"/>
      <c r="S385" s="90"/>
      <c r="T385" s="4"/>
    </row>
    <row r="386" spans="1:20" ht="15">
      <c r="A386" s="48"/>
      <c r="B386" s="46"/>
      <c r="C386" s="49"/>
      <c r="D386" s="168" t="s">
        <v>69</v>
      </c>
      <c r="E386" s="168">
        <v>5.2</v>
      </c>
      <c r="F386" s="168">
        <v>5.2</v>
      </c>
      <c r="G386" s="73"/>
      <c r="H386" s="73"/>
      <c r="I386" s="73"/>
      <c r="J386" s="82"/>
      <c r="K386" s="255"/>
      <c r="L386" s="116"/>
      <c r="M386" s="73"/>
      <c r="N386" s="73"/>
      <c r="O386" s="116"/>
      <c r="P386" s="116"/>
      <c r="Q386" s="157">
        <v>460</v>
      </c>
      <c r="R386" s="253">
        <f>Q386/1000*E386</f>
        <v>2.3920000000000003</v>
      </c>
      <c r="S386" s="153">
        <f>R383+R384+R386</f>
        <v>6.5839</v>
      </c>
      <c r="T386" s="4"/>
    </row>
    <row r="387" spans="1:20" ht="15">
      <c r="A387" s="42">
        <v>938</v>
      </c>
      <c r="B387" s="42" t="s">
        <v>555</v>
      </c>
      <c r="C387" s="42">
        <v>180</v>
      </c>
      <c r="D387" s="168" t="s">
        <v>49</v>
      </c>
      <c r="E387" s="168">
        <v>10.8</v>
      </c>
      <c r="F387" s="168">
        <v>10.8</v>
      </c>
      <c r="G387" s="53">
        <v>0.09</v>
      </c>
      <c r="H387" s="53">
        <v>0</v>
      </c>
      <c r="I387" s="53">
        <v>21.78</v>
      </c>
      <c r="J387" s="75">
        <v>83.7</v>
      </c>
      <c r="K387" s="145"/>
      <c r="L387" s="137">
        <v>0.01</v>
      </c>
      <c r="M387" s="137">
        <v>0.01</v>
      </c>
      <c r="N387" s="70">
        <v>5.76</v>
      </c>
      <c r="O387" s="111" t="s">
        <v>429</v>
      </c>
      <c r="P387" s="111" t="s">
        <v>430</v>
      </c>
      <c r="Q387" s="157">
        <v>50</v>
      </c>
      <c r="R387" s="253">
        <f>Q387/1000*14.4</f>
        <v>0.7200000000000001</v>
      </c>
      <c r="S387" s="56" t="s">
        <v>417</v>
      </c>
      <c r="T387" s="4"/>
    </row>
    <row r="388" spans="1:20" ht="15">
      <c r="A388" s="42">
        <v>1983</v>
      </c>
      <c r="B388" s="42" t="s">
        <v>49</v>
      </c>
      <c r="C388" s="42"/>
      <c r="D388" s="168" t="s">
        <v>33</v>
      </c>
      <c r="E388" s="168">
        <v>21.6</v>
      </c>
      <c r="F388" s="168">
        <v>21.6</v>
      </c>
      <c r="G388" s="70"/>
      <c r="H388" s="70"/>
      <c r="I388" s="70"/>
      <c r="J388" s="79"/>
      <c r="K388" s="80"/>
      <c r="L388" s="111"/>
      <c r="M388" s="70"/>
      <c r="N388" s="70"/>
      <c r="O388" s="111"/>
      <c r="P388" s="111"/>
      <c r="Q388" s="157">
        <v>45</v>
      </c>
      <c r="R388" s="253">
        <f>Q388/1000*21.6</f>
        <v>0.972</v>
      </c>
      <c r="S388" s="56"/>
      <c r="T388" s="4"/>
    </row>
    <row r="389" spans="1:20" ht="15">
      <c r="A389" s="42"/>
      <c r="B389" s="42"/>
      <c r="C389" s="42"/>
      <c r="D389" s="161" t="s">
        <v>32</v>
      </c>
      <c r="E389" s="161">
        <v>174.9</v>
      </c>
      <c r="F389" s="161">
        <v>174.9</v>
      </c>
      <c r="G389" s="70"/>
      <c r="H389" s="70"/>
      <c r="I389" s="70"/>
      <c r="J389" s="79"/>
      <c r="K389" s="80"/>
      <c r="L389" s="111"/>
      <c r="M389" s="70"/>
      <c r="N389" s="70"/>
      <c r="O389" s="111"/>
      <c r="P389" s="111"/>
      <c r="Q389" s="56"/>
      <c r="R389" s="166" t="s">
        <v>419</v>
      </c>
      <c r="S389" s="182">
        <f>R387+R388+R390+R391</f>
        <v>2.6424000000000003</v>
      </c>
      <c r="T389" s="4"/>
    </row>
    <row r="390" spans="1:20" ht="15">
      <c r="A390" s="42"/>
      <c r="B390" s="42"/>
      <c r="C390" s="42"/>
      <c r="D390" s="168" t="s">
        <v>50</v>
      </c>
      <c r="E390" s="168">
        <v>7.2</v>
      </c>
      <c r="F390" s="168">
        <v>7.2</v>
      </c>
      <c r="G390" s="70"/>
      <c r="H390" s="70"/>
      <c r="I390" s="70"/>
      <c r="J390" s="79"/>
      <c r="K390" s="80"/>
      <c r="L390" s="111"/>
      <c r="M390" s="70"/>
      <c r="N390" s="70"/>
      <c r="O390" s="111"/>
      <c r="P390" s="111"/>
      <c r="Q390" s="157">
        <v>125</v>
      </c>
      <c r="R390" s="325">
        <f>Q390/1000*E390</f>
        <v>0.9</v>
      </c>
      <c r="S390" s="103"/>
      <c r="T390" s="4"/>
    </row>
    <row r="391" spans="1:20" ht="15">
      <c r="A391" s="46"/>
      <c r="B391" s="42"/>
      <c r="C391" s="46"/>
      <c r="D391" s="168" t="s">
        <v>556</v>
      </c>
      <c r="E391" s="168">
        <v>0.18</v>
      </c>
      <c r="F391" s="168">
        <v>0.18</v>
      </c>
      <c r="G391" s="70"/>
      <c r="H391" s="70"/>
      <c r="I391" s="70"/>
      <c r="J391" s="79"/>
      <c r="K391" s="80"/>
      <c r="L391" s="116"/>
      <c r="M391" s="73"/>
      <c r="N391" s="73"/>
      <c r="O391" s="116"/>
      <c r="P391" s="116"/>
      <c r="Q391" s="157">
        <v>280</v>
      </c>
      <c r="R391" s="325">
        <f>Q391/1000*E391</f>
        <v>0.0504</v>
      </c>
      <c r="S391" s="103"/>
      <c r="T391" s="4"/>
    </row>
    <row r="392" spans="1:20" ht="15">
      <c r="A392" s="46"/>
      <c r="B392" s="56" t="s">
        <v>412</v>
      </c>
      <c r="C392" s="46">
        <v>40</v>
      </c>
      <c r="D392" s="168" t="s">
        <v>412</v>
      </c>
      <c r="E392" s="168">
        <v>40</v>
      </c>
      <c r="F392" s="168">
        <v>40</v>
      </c>
      <c r="G392" s="53">
        <v>2.6</v>
      </c>
      <c r="H392" s="53">
        <v>0.4</v>
      </c>
      <c r="I392" s="53">
        <v>13.6</v>
      </c>
      <c r="J392" s="75">
        <v>72.4</v>
      </c>
      <c r="K392" s="76"/>
      <c r="L392" s="116" t="s">
        <v>424</v>
      </c>
      <c r="M392" s="73">
        <v>0.012</v>
      </c>
      <c r="N392" s="73">
        <v>0</v>
      </c>
      <c r="O392" s="116" t="s">
        <v>358</v>
      </c>
      <c r="P392" s="116" t="s">
        <v>413</v>
      </c>
      <c r="Q392" s="157">
        <v>40</v>
      </c>
      <c r="R392" s="325">
        <f>Q392/1000*E392</f>
        <v>1.6</v>
      </c>
      <c r="S392" s="169">
        <f>R392</f>
        <v>1.6</v>
      </c>
      <c r="T392" s="4"/>
    </row>
    <row r="393" spans="1:20" ht="15">
      <c r="A393" s="56"/>
      <c r="B393" s="56" t="s">
        <v>70</v>
      </c>
      <c r="C393" s="134">
        <v>30</v>
      </c>
      <c r="D393" s="168" t="s">
        <v>70</v>
      </c>
      <c r="E393" s="168">
        <v>30</v>
      </c>
      <c r="F393" s="168">
        <v>30</v>
      </c>
      <c r="G393" s="256">
        <v>2.4</v>
      </c>
      <c r="H393" s="168">
        <v>0.36</v>
      </c>
      <c r="I393" s="168">
        <v>12.6</v>
      </c>
      <c r="J393" s="107">
        <v>60.75</v>
      </c>
      <c r="K393" s="55"/>
      <c r="L393" s="56">
        <v>0.06</v>
      </c>
      <c r="M393" s="56">
        <v>0.024</v>
      </c>
      <c r="N393" s="56">
        <v>0</v>
      </c>
      <c r="O393" s="122" t="s">
        <v>414</v>
      </c>
      <c r="P393" s="122" t="s">
        <v>425</v>
      </c>
      <c r="Q393" s="157">
        <v>28.33</v>
      </c>
      <c r="R393" s="253">
        <f>Q393/1000*E393</f>
        <v>0.8498999999999999</v>
      </c>
      <c r="S393" s="169">
        <f>R393</f>
        <v>0.8498999999999999</v>
      </c>
      <c r="T393" s="4"/>
    </row>
    <row r="394" spans="1:20" ht="15">
      <c r="A394" s="91"/>
      <c r="B394" s="39" t="s">
        <v>46</v>
      </c>
      <c r="C394" s="92"/>
      <c r="D394" s="92"/>
      <c r="E394" s="92"/>
      <c r="F394" s="92"/>
      <c r="G394" s="100" t="s">
        <v>624</v>
      </c>
      <c r="H394" s="100" t="s">
        <v>625</v>
      </c>
      <c r="I394" s="257">
        <v>97.8</v>
      </c>
      <c r="J394" s="258">
        <v>646.45</v>
      </c>
      <c r="K394" s="259"/>
      <c r="L394" s="87">
        <v>0.37</v>
      </c>
      <c r="M394" s="87">
        <v>0.25</v>
      </c>
      <c r="N394" s="87">
        <v>55.4</v>
      </c>
      <c r="O394" s="87">
        <v>119.25</v>
      </c>
      <c r="P394" s="125" t="s">
        <v>481</v>
      </c>
      <c r="Q394" s="170"/>
      <c r="R394" s="166" t="s">
        <v>419</v>
      </c>
      <c r="S394" s="182">
        <f>S360+S368+S373+S382+S386+S389+S392+S393</f>
        <v>51.812196</v>
      </c>
      <c r="T394" s="4"/>
    </row>
    <row r="395" spans="1:20" ht="15">
      <c r="A395" s="104"/>
      <c r="B395" s="39"/>
      <c r="C395" s="105"/>
      <c r="D395" s="92"/>
      <c r="E395" s="92"/>
      <c r="F395" s="92"/>
      <c r="G395" s="93"/>
      <c r="H395" s="93"/>
      <c r="I395" s="151"/>
      <c r="J395" s="37"/>
      <c r="K395" s="37"/>
      <c r="L395" s="126"/>
      <c r="M395" s="126"/>
      <c r="N395" s="126"/>
      <c r="O395" s="126"/>
      <c r="P395" s="260"/>
      <c r="Q395" s="170"/>
      <c r="R395" s="166"/>
      <c r="S395" s="90"/>
      <c r="T395" s="4"/>
    </row>
    <row r="396" spans="1:20" ht="15">
      <c r="A396" s="104"/>
      <c r="B396" s="39" t="s">
        <v>101</v>
      </c>
      <c r="C396" s="105"/>
      <c r="D396" s="92"/>
      <c r="E396" s="92"/>
      <c r="F396" s="92"/>
      <c r="G396" s="93"/>
      <c r="H396" s="93"/>
      <c r="I396" s="93"/>
      <c r="J396" s="37"/>
      <c r="K396" s="37"/>
      <c r="L396" s="105"/>
      <c r="M396" s="105"/>
      <c r="N396" s="105"/>
      <c r="O396" s="105"/>
      <c r="P396" s="105"/>
      <c r="Q396" s="170"/>
      <c r="R396" s="166"/>
      <c r="S396" s="90"/>
      <c r="T396" s="4"/>
    </row>
    <row r="397" spans="1:20" ht="15">
      <c r="A397" s="106">
        <v>541</v>
      </c>
      <c r="B397" s="39" t="s">
        <v>557</v>
      </c>
      <c r="C397" s="106">
        <v>150</v>
      </c>
      <c r="D397" s="168" t="s">
        <v>39</v>
      </c>
      <c r="E397" s="168">
        <v>64</v>
      </c>
      <c r="F397" s="193">
        <v>48</v>
      </c>
      <c r="G397" s="372">
        <v>3.45</v>
      </c>
      <c r="H397" s="372">
        <v>7.65</v>
      </c>
      <c r="I397" s="372">
        <v>16.05</v>
      </c>
      <c r="J397" s="372">
        <v>145.5</v>
      </c>
      <c r="K397" s="372"/>
      <c r="L397" s="371">
        <v>0.11</v>
      </c>
      <c r="M397" s="371">
        <v>0.06</v>
      </c>
      <c r="N397" s="346">
        <v>35.99</v>
      </c>
      <c r="O397" s="371">
        <v>26.44</v>
      </c>
      <c r="P397" s="371">
        <v>1.29</v>
      </c>
      <c r="Q397" s="157">
        <v>18</v>
      </c>
      <c r="R397" s="166">
        <f>Q397/1000*E397</f>
        <v>1.152</v>
      </c>
      <c r="S397" s="132" t="s">
        <v>115</v>
      </c>
      <c r="T397" s="4"/>
    </row>
    <row r="398" spans="1:20" ht="15">
      <c r="A398" s="159"/>
      <c r="B398" s="42" t="s">
        <v>115</v>
      </c>
      <c r="C398" s="160"/>
      <c r="D398" s="168" t="s">
        <v>40</v>
      </c>
      <c r="E398" s="168">
        <v>30</v>
      </c>
      <c r="F398" s="193">
        <v>23.8</v>
      </c>
      <c r="G398" s="372"/>
      <c r="H398" s="372"/>
      <c r="I398" s="372"/>
      <c r="J398" s="372"/>
      <c r="K398" s="372"/>
      <c r="L398" s="347"/>
      <c r="M398" s="347"/>
      <c r="N398" s="347"/>
      <c r="O398" s="347"/>
      <c r="P398" s="350"/>
      <c r="Q398" s="157">
        <v>18</v>
      </c>
      <c r="R398" s="166">
        <f>Q398/1000*E398</f>
        <v>0.5399999999999999</v>
      </c>
      <c r="S398" s="56"/>
      <c r="T398" s="4"/>
    </row>
    <row r="399" spans="1:20" ht="15">
      <c r="A399" s="42"/>
      <c r="B399" s="42"/>
      <c r="C399" s="42"/>
      <c r="D399" s="168" t="s">
        <v>63</v>
      </c>
      <c r="E399" s="168">
        <v>15.1</v>
      </c>
      <c r="F399" s="193">
        <v>12</v>
      </c>
      <c r="G399" s="372"/>
      <c r="H399" s="372"/>
      <c r="I399" s="372"/>
      <c r="J399" s="372"/>
      <c r="K399" s="372"/>
      <c r="L399" s="347"/>
      <c r="M399" s="347"/>
      <c r="N399" s="347"/>
      <c r="O399" s="347"/>
      <c r="P399" s="350"/>
      <c r="Q399" s="157">
        <v>18</v>
      </c>
      <c r="R399" s="166">
        <f>Q399/1000*E399</f>
        <v>0.2718</v>
      </c>
      <c r="S399" s="56"/>
      <c r="T399" s="4"/>
    </row>
    <row r="400" spans="1:20" ht="15">
      <c r="A400" s="42"/>
      <c r="B400" s="42"/>
      <c r="C400" s="42"/>
      <c r="D400" s="168" t="s">
        <v>62</v>
      </c>
      <c r="E400" s="168">
        <v>68.2</v>
      </c>
      <c r="F400" s="193">
        <v>48</v>
      </c>
      <c r="G400" s="372"/>
      <c r="H400" s="372"/>
      <c r="I400" s="372"/>
      <c r="J400" s="372"/>
      <c r="K400" s="372"/>
      <c r="L400" s="347"/>
      <c r="M400" s="347"/>
      <c r="N400" s="347"/>
      <c r="O400" s="347"/>
      <c r="P400" s="350"/>
      <c r="Q400" s="157">
        <v>20</v>
      </c>
      <c r="R400" s="166">
        <f>Q400/1000*E400</f>
        <v>1.364</v>
      </c>
      <c r="S400" s="56"/>
      <c r="T400" s="4"/>
    </row>
    <row r="401" spans="1:20" ht="15">
      <c r="A401" s="42"/>
      <c r="B401" s="42"/>
      <c r="C401" s="42"/>
      <c r="D401" s="168" t="s">
        <v>45</v>
      </c>
      <c r="E401" s="168">
        <v>6</v>
      </c>
      <c r="F401" s="193">
        <v>6</v>
      </c>
      <c r="G401" s="372"/>
      <c r="H401" s="372"/>
      <c r="I401" s="372"/>
      <c r="J401" s="372"/>
      <c r="K401" s="372"/>
      <c r="L401" s="347"/>
      <c r="M401" s="347"/>
      <c r="N401" s="347"/>
      <c r="O401" s="347"/>
      <c r="P401" s="350"/>
      <c r="Q401" s="157">
        <v>75</v>
      </c>
      <c r="R401" s="166">
        <f>Q401/1000*E401</f>
        <v>0.44999999999999996</v>
      </c>
      <c r="S401" s="56"/>
      <c r="T401" s="4"/>
    </row>
    <row r="402" spans="1:20" ht="15">
      <c r="A402" s="42"/>
      <c r="B402" s="42"/>
      <c r="C402" s="42"/>
      <c r="D402" s="168" t="s">
        <v>284</v>
      </c>
      <c r="E402" s="252">
        <v>0.01</v>
      </c>
      <c r="F402" s="193">
        <v>0.007</v>
      </c>
      <c r="G402" s="372"/>
      <c r="H402" s="372"/>
      <c r="I402" s="372"/>
      <c r="J402" s="372"/>
      <c r="K402" s="372"/>
      <c r="L402" s="347"/>
      <c r="M402" s="347"/>
      <c r="N402" s="347"/>
      <c r="O402" s="347"/>
      <c r="P402" s="350"/>
      <c r="Q402" s="157"/>
      <c r="R402" s="261"/>
      <c r="S402" s="56"/>
      <c r="T402" s="4"/>
    </row>
    <row r="403" spans="1:20" ht="15">
      <c r="A403" s="46"/>
      <c r="B403" s="42"/>
      <c r="C403" s="46"/>
      <c r="D403" s="168"/>
      <c r="E403" s="168"/>
      <c r="F403" s="193"/>
      <c r="G403" s="372"/>
      <c r="H403" s="372"/>
      <c r="I403" s="372"/>
      <c r="J403" s="372"/>
      <c r="K403" s="372"/>
      <c r="L403" s="348"/>
      <c r="M403" s="348"/>
      <c r="N403" s="348"/>
      <c r="O403" s="348"/>
      <c r="P403" s="351"/>
      <c r="Q403" s="157"/>
      <c r="R403" s="166"/>
      <c r="S403" s="90">
        <f>R397+R398+R399+R400+R401+R402+R403</f>
        <v>3.7778</v>
      </c>
      <c r="T403" s="4"/>
    </row>
    <row r="404" spans="1:20" ht="15">
      <c r="A404" s="106">
        <v>698</v>
      </c>
      <c r="B404" s="56" t="s">
        <v>255</v>
      </c>
      <c r="C404" s="106">
        <v>180</v>
      </c>
      <c r="D404" s="168" t="s">
        <v>155</v>
      </c>
      <c r="E404" s="168">
        <v>185.4</v>
      </c>
      <c r="F404" s="168">
        <v>180</v>
      </c>
      <c r="G404" s="131">
        <v>5.4</v>
      </c>
      <c r="H404" s="131">
        <v>10.8</v>
      </c>
      <c r="I404" s="131">
        <v>7.38</v>
      </c>
      <c r="J404" s="372">
        <v>153</v>
      </c>
      <c r="K404" s="372"/>
      <c r="L404" s="192">
        <v>0.03</v>
      </c>
      <c r="M404" s="192">
        <v>0.23</v>
      </c>
      <c r="N404" s="192">
        <v>0.54</v>
      </c>
      <c r="O404" s="192">
        <v>223.2</v>
      </c>
      <c r="P404" s="192">
        <v>0.18</v>
      </c>
      <c r="Q404" s="157">
        <v>51</v>
      </c>
      <c r="R404" s="166">
        <f>Q404/1000*E404</f>
        <v>9.4554</v>
      </c>
      <c r="S404" s="121">
        <f>R404</f>
        <v>9.4554</v>
      </c>
      <c r="T404" s="4"/>
    </row>
    <row r="405" spans="1:20" ht="15">
      <c r="A405" s="91"/>
      <c r="B405" s="172" t="s">
        <v>100</v>
      </c>
      <c r="C405" s="92"/>
      <c r="D405" s="92"/>
      <c r="E405" s="92"/>
      <c r="F405" s="92"/>
      <c r="G405" s="88">
        <v>8.85</v>
      </c>
      <c r="H405" s="87">
        <f>SUM(H397:H404)</f>
        <v>18.450000000000003</v>
      </c>
      <c r="I405" s="88">
        <v>50.01</v>
      </c>
      <c r="J405" s="373">
        <f>SUM(J397:K404)</f>
        <v>298.5</v>
      </c>
      <c r="K405" s="373"/>
      <c r="L405" s="88">
        <v>0.14</v>
      </c>
      <c r="M405" s="88">
        <v>0.3</v>
      </c>
      <c r="N405" s="88">
        <v>0.54</v>
      </c>
      <c r="O405" s="88">
        <v>237.68</v>
      </c>
      <c r="P405" s="88">
        <v>1.25</v>
      </c>
      <c r="Q405" s="157"/>
      <c r="R405" s="112" t="s">
        <v>115</v>
      </c>
      <c r="S405" s="90">
        <f>S403+S404</f>
        <v>13.2332</v>
      </c>
      <c r="T405" s="4"/>
    </row>
    <row r="406" spans="1:20" ht="15">
      <c r="A406" s="91"/>
      <c r="B406" s="93" t="s">
        <v>107</v>
      </c>
      <c r="C406" s="92"/>
      <c r="D406" s="92"/>
      <c r="E406" s="92"/>
      <c r="F406" s="92"/>
      <c r="G406" s="125" t="s">
        <v>626</v>
      </c>
      <c r="H406" s="125" t="e">
        <f>SUM(H356+H358+H394+H405)</f>
        <v>#VALUE!</v>
      </c>
      <c r="I406" s="87">
        <v>208.93</v>
      </c>
      <c r="J406" s="373">
        <f>SUM(J356+J358+J394+J405)</f>
        <v>1510.0500000000002</v>
      </c>
      <c r="K406" s="373"/>
      <c r="L406" s="87">
        <v>0.68</v>
      </c>
      <c r="M406" s="87">
        <v>0.68</v>
      </c>
      <c r="N406" s="87">
        <v>71.29</v>
      </c>
      <c r="O406" s="87">
        <v>624.02</v>
      </c>
      <c r="P406" s="125" t="s">
        <v>482</v>
      </c>
      <c r="Q406" s="157"/>
      <c r="R406" s="56" t="s">
        <v>115</v>
      </c>
      <c r="S406" s="262">
        <f>S356+S358+S394+S405</f>
        <v>106.410846</v>
      </c>
      <c r="T406" s="4"/>
    </row>
    <row r="407" spans="1:20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21"/>
      <c r="R407" s="4"/>
      <c r="S407" s="4"/>
      <c r="T407" s="4"/>
    </row>
    <row r="408" spans="1:20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21"/>
      <c r="R408" s="4"/>
      <c r="S408" s="4"/>
      <c r="T408" s="4"/>
    </row>
    <row r="409" spans="1:20" s="6" customFormat="1" ht="15">
      <c r="A409" s="19"/>
      <c r="B409" s="15"/>
      <c r="C409" s="11"/>
      <c r="D409" s="22"/>
      <c r="E409" s="22"/>
      <c r="F409" s="22"/>
      <c r="G409" s="382"/>
      <c r="H409" s="402"/>
      <c r="I409" s="402"/>
      <c r="J409" s="402"/>
      <c r="K409" s="402"/>
      <c r="L409" s="382"/>
      <c r="M409" s="382"/>
      <c r="N409" s="401"/>
      <c r="O409" s="382"/>
      <c r="P409" s="401"/>
      <c r="Q409" s="9"/>
      <c r="R409" s="10"/>
      <c r="S409" s="23" t="s">
        <v>115</v>
      </c>
      <c r="T409" s="15"/>
    </row>
    <row r="410" spans="1:20" s="6" customFormat="1" ht="15">
      <c r="A410" s="19"/>
      <c r="B410" s="15"/>
      <c r="C410" s="11"/>
      <c r="D410" s="22"/>
      <c r="E410" s="22"/>
      <c r="F410" s="22"/>
      <c r="G410" s="382"/>
      <c r="H410" s="402"/>
      <c r="I410" s="402"/>
      <c r="J410" s="402"/>
      <c r="K410" s="402"/>
      <c r="L410" s="382"/>
      <c r="M410" s="382"/>
      <c r="N410" s="401"/>
      <c r="O410" s="382"/>
      <c r="P410" s="401"/>
      <c r="Q410" s="9"/>
      <c r="R410" s="10"/>
      <c r="S410" s="23"/>
      <c r="T410" s="15"/>
    </row>
    <row r="411" spans="1:20" s="6" customFormat="1" ht="15">
      <c r="A411" s="15"/>
      <c r="B411" s="15"/>
      <c r="C411" s="11"/>
      <c r="D411" s="22"/>
      <c r="E411" s="22"/>
      <c r="F411" s="22"/>
      <c r="G411" s="11"/>
      <c r="H411" s="195"/>
      <c r="I411" s="195"/>
      <c r="J411" s="195"/>
      <c r="K411" s="195"/>
      <c r="L411" s="11"/>
      <c r="M411" s="11"/>
      <c r="N411" s="194"/>
      <c r="O411" s="11"/>
      <c r="P411" s="194"/>
      <c r="Q411" s="9"/>
      <c r="R411" s="10"/>
      <c r="S411" s="23"/>
      <c r="T411" s="15"/>
    </row>
    <row r="412" spans="1:20" s="6" customFormat="1" ht="15">
      <c r="A412" s="15"/>
      <c r="B412" s="15"/>
      <c r="C412" s="11"/>
      <c r="D412" s="22"/>
      <c r="E412" s="22"/>
      <c r="F412" s="22"/>
      <c r="G412" s="11"/>
      <c r="H412" s="195"/>
      <c r="I412" s="195"/>
      <c r="J412" s="195"/>
      <c r="K412" s="195"/>
      <c r="L412" s="11"/>
      <c r="M412" s="11"/>
      <c r="N412" s="194"/>
      <c r="O412" s="11"/>
      <c r="P412" s="194"/>
      <c r="Q412" s="9"/>
      <c r="R412" s="10"/>
      <c r="S412" s="23"/>
      <c r="T412" s="15"/>
    </row>
    <row r="413" spans="1:20" s="6" customFormat="1" ht="15">
      <c r="A413" s="15"/>
      <c r="B413" s="15"/>
      <c r="C413" s="11"/>
      <c r="D413" s="22"/>
      <c r="E413" s="22"/>
      <c r="F413" s="22"/>
      <c r="G413" s="11"/>
      <c r="H413" s="195"/>
      <c r="I413" s="195"/>
      <c r="J413" s="195"/>
      <c r="K413" s="195"/>
      <c r="L413" s="11"/>
      <c r="M413" s="11"/>
      <c r="N413" s="194"/>
      <c r="O413" s="11"/>
      <c r="P413" s="194"/>
      <c r="Q413" s="9"/>
      <c r="R413" s="10"/>
      <c r="S413" s="23"/>
      <c r="T413" s="15"/>
    </row>
    <row r="414" spans="1:20" s="6" customFormat="1" ht="15">
      <c r="A414" s="15"/>
      <c r="B414" s="15"/>
      <c r="C414" s="11"/>
      <c r="D414" s="22"/>
      <c r="E414" s="22"/>
      <c r="F414" s="22"/>
      <c r="G414" s="11"/>
      <c r="H414" s="195"/>
      <c r="I414" s="195"/>
      <c r="J414" s="195"/>
      <c r="K414" s="195"/>
      <c r="L414" s="11"/>
      <c r="M414" s="11"/>
      <c r="N414" s="194"/>
      <c r="O414" s="11"/>
      <c r="P414" s="194"/>
      <c r="Q414" s="9"/>
      <c r="R414" s="10"/>
      <c r="S414" s="23"/>
      <c r="T414" s="15"/>
    </row>
    <row r="415" spans="1:20" s="6" customFormat="1" ht="15">
      <c r="A415" s="15"/>
      <c r="B415" s="15"/>
      <c r="C415" s="11"/>
      <c r="D415" s="22"/>
      <c r="E415" s="22"/>
      <c r="F415" s="22"/>
      <c r="G415" s="11"/>
      <c r="H415" s="195"/>
      <c r="I415" s="195"/>
      <c r="J415" s="195"/>
      <c r="K415" s="195"/>
      <c r="L415" s="11"/>
      <c r="M415" s="11"/>
      <c r="N415" s="194"/>
      <c r="O415" s="11"/>
      <c r="P415" s="194"/>
      <c r="Q415" s="9"/>
      <c r="R415" s="10"/>
      <c r="S415" s="23"/>
      <c r="T415" s="15"/>
    </row>
    <row r="416" spans="1:20" s="6" customFormat="1" ht="15">
      <c r="A416" s="15"/>
      <c r="B416" s="15"/>
      <c r="C416" s="11"/>
      <c r="D416" s="22"/>
      <c r="E416" s="22"/>
      <c r="F416" s="22"/>
      <c r="G416" s="11"/>
      <c r="H416" s="195"/>
      <c r="I416" s="195"/>
      <c r="J416" s="195"/>
      <c r="K416" s="195"/>
      <c r="L416" s="11"/>
      <c r="M416" s="11"/>
      <c r="N416" s="194"/>
      <c r="O416" s="11"/>
      <c r="P416" s="194"/>
      <c r="Q416" s="9"/>
      <c r="R416" s="10"/>
      <c r="S416" s="23"/>
      <c r="T416" s="15"/>
    </row>
    <row r="417" spans="1:20" s="6" customFormat="1" ht="15">
      <c r="A417" s="15"/>
      <c r="B417" s="15"/>
      <c r="C417" s="11"/>
      <c r="D417" s="22"/>
      <c r="E417" s="22"/>
      <c r="F417" s="22"/>
      <c r="G417" s="11"/>
      <c r="H417" s="195"/>
      <c r="I417" s="195"/>
      <c r="J417" s="195"/>
      <c r="K417" s="195"/>
      <c r="L417" s="11"/>
      <c r="M417" s="11"/>
      <c r="N417" s="194"/>
      <c r="O417" s="11"/>
      <c r="P417" s="194"/>
      <c r="Q417" s="9"/>
      <c r="R417" s="10"/>
      <c r="S417" s="23"/>
      <c r="T417" s="15"/>
    </row>
    <row r="418" spans="1:20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5">
      <c r="A419" s="4"/>
      <c r="B419" s="18" t="s">
        <v>108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5">
      <c r="A420" s="35" t="s">
        <v>0</v>
      </c>
      <c r="B420" s="35" t="s">
        <v>1</v>
      </c>
      <c r="C420" s="35" t="s">
        <v>3</v>
      </c>
      <c r="D420" s="35" t="s">
        <v>5</v>
      </c>
      <c r="E420" s="354" t="s">
        <v>3</v>
      </c>
      <c r="F420" s="355"/>
      <c r="G420" s="358" t="s">
        <v>26</v>
      </c>
      <c r="H420" s="359"/>
      <c r="I420" s="359"/>
      <c r="J420" s="186" t="s">
        <v>11</v>
      </c>
      <c r="K420" s="187"/>
      <c r="L420" s="354" t="s">
        <v>13</v>
      </c>
      <c r="M420" s="355"/>
      <c r="N420" s="355"/>
      <c r="O420" s="358" t="s">
        <v>24</v>
      </c>
      <c r="P420" s="359"/>
      <c r="Q420" s="41" t="s">
        <v>19</v>
      </c>
      <c r="R420" s="41" t="s">
        <v>21</v>
      </c>
      <c r="S420" s="41" t="s">
        <v>21</v>
      </c>
      <c r="T420" s="4"/>
    </row>
    <row r="421" spans="1:20" ht="15">
      <c r="A421" s="42"/>
      <c r="B421" s="43" t="s">
        <v>2</v>
      </c>
      <c r="C421" s="43" t="s">
        <v>4</v>
      </c>
      <c r="D421" s="42"/>
      <c r="E421" s="35" t="s">
        <v>6</v>
      </c>
      <c r="F421" s="35" t="s">
        <v>7</v>
      </c>
      <c r="G421" s="370" t="s">
        <v>27</v>
      </c>
      <c r="H421" s="370"/>
      <c r="I421" s="370"/>
      <c r="J421" s="188" t="s">
        <v>12</v>
      </c>
      <c r="K421" s="189"/>
      <c r="L421" s="356" t="s">
        <v>14</v>
      </c>
      <c r="M421" s="352" t="s">
        <v>15</v>
      </c>
      <c r="N421" s="352" t="s">
        <v>16</v>
      </c>
      <c r="O421" s="369" t="s">
        <v>25</v>
      </c>
      <c r="P421" s="369"/>
      <c r="Q421" s="45" t="s">
        <v>20</v>
      </c>
      <c r="R421" s="45" t="s">
        <v>22</v>
      </c>
      <c r="S421" s="45" t="s">
        <v>23</v>
      </c>
      <c r="T421" s="4"/>
    </row>
    <row r="422" spans="1:20" ht="15">
      <c r="A422" s="46"/>
      <c r="B422" s="46"/>
      <c r="C422" s="46"/>
      <c r="D422" s="46"/>
      <c r="E422" s="46"/>
      <c r="F422" s="46"/>
      <c r="G422" s="47" t="s">
        <v>8</v>
      </c>
      <c r="H422" s="47" t="s">
        <v>9</v>
      </c>
      <c r="I422" s="47" t="s">
        <v>10</v>
      </c>
      <c r="J422" s="48"/>
      <c r="K422" s="49"/>
      <c r="L422" s="357"/>
      <c r="M422" s="353"/>
      <c r="N422" s="353"/>
      <c r="O422" s="47" t="s">
        <v>17</v>
      </c>
      <c r="P422" s="47" t="s">
        <v>18</v>
      </c>
      <c r="Q422" s="46"/>
      <c r="R422" s="46"/>
      <c r="S422" s="46"/>
      <c r="T422" s="4"/>
    </row>
    <row r="423" spans="1:20" ht="15">
      <c r="A423" s="38" t="s">
        <v>35</v>
      </c>
      <c r="B423" s="39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205"/>
      <c r="S423" s="52"/>
      <c r="T423" s="4"/>
    </row>
    <row r="424" spans="1:20" ht="15">
      <c r="A424" s="53">
        <v>340</v>
      </c>
      <c r="B424" s="53" t="s">
        <v>109</v>
      </c>
      <c r="C424" s="53">
        <v>80</v>
      </c>
      <c r="D424" s="62" t="s">
        <v>60</v>
      </c>
      <c r="E424" s="56">
        <v>60</v>
      </c>
      <c r="F424" s="91">
        <v>58</v>
      </c>
      <c r="G424" s="346">
        <v>8</v>
      </c>
      <c r="H424" s="385">
        <v>13.36</v>
      </c>
      <c r="I424" s="385">
        <v>1.52</v>
      </c>
      <c r="J424" s="378">
        <v>159.2</v>
      </c>
      <c r="K424" s="379"/>
      <c r="L424" s="346" t="s">
        <v>117</v>
      </c>
      <c r="M424" s="346" t="s">
        <v>241</v>
      </c>
      <c r="N424" s="346" t="s">
        <v>193</v>
      </c>
      <c r="O424" s="346">
        <v>60</v>
      </c>
      <c r="P424" s="349" t="s">
        <v>283</v>
      </c>
      <c r="Q424" s="81">
        <v>6.5</v>
      </c>
      <c r="R424" s="205">
        <f>Q424/40*E424</f>
        <v>9.75</v>
      </c>
      <c r="S424" s="78" t="s">
        <v>115</v>
      </c>
      <c r="T424" s="4"/>
    </row>
    <row r="425" spans="1:20" ht="15">
      <c r="A425" s="70"/>
      <c r="B425" s="70"/>
      <c r="C425" s="70"/>
      <c r="D425" s="62" t="s">
        <v>69</v>
      </c>
      <c r="E425" s="56">
        <v>7.2</v>
      </c>
      <c r="F425" s="91">
        <v>7.2</v>
      </c>
      <c r="G425" s="347"/>
      <c r="H425" s="386"/>
      <c r="I425" s="386"/>
      <c r="J425" s="380"/>
      <c r="K425" s="381"/>
      <c r="L425" s="347"/>
      <c r="M425" s="347"/>
      <c r="N425" s="347"/>
      <c r="O425" s="347"/>
      <c r="P425" s="350"/>
      <c r="Q425" s="340">
        <v>460</v>
      </c>
      <c r="R425" s="205">
        <f aca="true" t="shared" si="12" ref="R425:R437">Q425/1000*E425</f>
        <v>3.3120000000000003</v>
      </c>
      <c r="S425" s="78"/>
      <c r="T425" s="4"/>
    </row>
    <row r="426" spans="1:20" ht="15">
      <c r="A426" s="70"/>
      <c r="B426" s="70"/>
      <c r="C426" s="70"/>
      <c r="D426" s="62" t="s">
        <v>102</v>
      </c>
      <c r="E426" s="56">
        <v>1.2</v>
      </c>
      <c r="F426" s="91">
        <v>1.2</v>
      </c>
      <c r="G426" s="347"/>
      <c r="H426" s="386"/>
      <c r="I426" s="386"/>
      <c r="J426" s="380"/>
      <c r="K426" s="381"/>
      <c r="L426" s="347"/>
      <c r="M426" s="347"/>
      <c r="N426" s="347"/>
      <c r="O426" s="347"/>
      <c r="P426" s="350"/>
      <c r="Q426" s="119">
        <v>12</v>
      </c>
      <c r="R426" s="205">
        <f>Q426/1000*E426</f>
        <v>0.0144</v>
      </c>
      <c r="S426" s="78"/>
      <c r="T426" s="4"/>
    </row>
    <row r="427" spans="1:20" ht="15">
      <c r="A427" s="46"/>
      <c r="B427" s="73"/>
      <c r="C427" s="73"/>
      <c r="D427" s="62" t="s">
        <v>31</v>
      </c>
      <c r="E427" s="56">
        <v>22</v>
      </c>
      <c r="F427" s="91">
        <v>22</v>
      </c>
      <c r="G427" s="348"/>
      <c r="H427" s="387"/>
      <c r="I427" s="387"/>
      <c r="J427" s="383"/>
      <c r="K427" s="384"/>
      <c r="L427" s="348"/>
      <c r="M427" s="348"/>
      <c r="N427" s="348"/>
      <c r="O427" s="348"/>
      <c r="P427" s="351"/>
      <c r="Q427" s="81">
        <v>47</v>
      </c>
      <c r="R427" s="205">
        <f t="shared" si="12"/>
        <v>1.034</v>
      </c>
      <c r="S427" s="121">
        <f>R424+R425+R427</f>
        <v>14.096000000000002</v>
      </c>
      <c r="T427" s="4"/>
    </row>
    <row r="428" spans="1:20" ht="15">
      <c r="A428" s="53">
        <v>101</v>
      </c>
      <c r="B428" s="106" t="s">
        <v>110</v>
      </c>
      <c r="C428" s="53">
        <v>50</v>
      </c>
      <c r="D428" s="62" t="s">
        <v>110</v>
      </c>
      <c r="E428" s="56">
        <v>53</v>
      </c>
      <c r="F428" s="91">
        <v>50</v>
      </c>
      <c r="G428" s="346" t="s">
        <v>212</v>
      </c>
      <c r="H428" s="385" t="s">
        <v>271</v>
      </c>
      <c r="I428" s="375" t="s">
        <v>272</v>
      </c>
      <c r="J428" s="378">
        <v>48</v>
      </c>
      <c r="K428" s="379"/>
      <c r="L428" s="346" t="s">
        <v>129</v>
      </c>
      <c r="M428" s="346" t="s">
        <v>118</v>
      </c>
      <c r="N428" s="349" t="s">
        <v>273</v>
      </c>
      <c r="O428" s="349" t="s">
        <v>274</v>
      </c>
      <c r="P428" s="349" t="s">
        <v>273</v>
      </c>
      <c r="Q428" s="81">
        <v>73.84</v>
      </c>
      <c r="R428" s="205">
        <f t="shared" si="12"/>
        <v>3.91352</v>
      </c>
      <c r="S428" s="78" t="s">
        <v>115</v>
      </c>
      <c r="T428" s="4"/>
    </row>
    <row r="429" spans="1:20" ht="15">
      <c r="A429" s="46"/>
      <c r="B429" s="46" t="s">
        <v>111</v>
      </c>
      <c r="C429" s="73"/>
      <c r="D429" s="237"/>
      <c r="E429" s="168"/>
      <c r="F429" s="238"/>
      <c r="G429" s="347"/>
      <c r="H429" s="386"/>
      <c r="I429" s="376"/>
      <c r="J429" s="380"/>
      <c r="K429" s="381"/>
      <c r="L429" s="348"/>
      <c r="M429" s="348"/>
      <c r="N429" s="351"/>
      <c r="O429" s="351"/>
      <c r="P429" s="351"/>
      <c r="Q429" s="239"/>
      <c r="R429" s="205">
        <f aca="true" t="shared" si="13" ref="R429:R486">Q429/1000*E429</f>
        <v>0</v>
      </c>
      <c r="S429" s="121">
        <f>R428+R429</f>
        <v>3.91352</v>
      </c>
      <c r="T429" s="4"/>
    </row>
    <row r="430" spans="1:20" ht="15">
      <c r="A430" s="106" t="s">
        <v>558</v>
      </c>
      <c r="B430" s="42" t="s">
        <v>559</v>
      </c>
      <c r="C430" s="70">
        <v>100</v>
      </c>
      <c r="D430" s="161" t="s">
        <v>338</v>
      </c>
      <c r="E430" s="161">
        <v>36</v>
      </c>
      <c r="F430" s="161">
        <v>36</v>
      </c>
      <c r="G430" s="53"/>
      <c r="H430" s="108"/>
      <c r="I430" s="263"/>
      <c r="J430" s="108"/>
      <c r="K430" s="207"/>
      <c r="L430" s="70"/>
      <c r="M430" s="70"/>
      <c r="N430" s="111"/>
      <c r="O430" s="111"/>
      <c r="P430" s="111"/>
      <c r="Q430" s="239">
        <v>36</v>
      </c>
      <c r="R430" s="315">
        <f>Q430/1000*E430</f>
        <v>1.2959999999999998</v>
      </c>
      <c r="S430" s="121"/>
      <c r="T430" s="4"/>
    </row>
    <row r="431" spans="1:20" ht="15">
      <c r="A431" s="46"/>
      <c r="B431" s="42" t="s">
        <v>560</v>
      </c>
      <c r="C431" s="70"/>
      <c r="D431" s="327" t="s">
        <v>561</v>
      </c>
      <c r="E431" s="167">
        <v>3.4</v>
      </c>
      <c r="F431" s="328">
        <v>3.4</v>
      </c>
      <c r="G431" s="70">
        <v>3.5</v>
      </c>
      <c r="H431" s="110">
        <v>4.1</v>
      </c>
      <c r="I431" s="326" t="s">
        <v>562</v>
      </c>
      <c r="J431" s="206">
        <v>147</v>
      </c>
      <c r="K431" s="207"/>
      <c r="L431" s="70">
        <v>0.06</v>
      </c>
      <c r="M431" s="70">
        <v>0.02</v>
      </c>
      <c r="N431" s="111" t="s">
        <v>254</v>
      </c>
      <c r="O431" s="111" t="s">
        <v>563</v>
      </c>
      <c r="P431" s="111" t="s">
        <v>406</v>
      </c>
      <c r="Q431" s="329">
        <v>460</v>
      </c>
      <c r="R431" s="275">
        <f>Q431/1000*E431</f>
        <v>1.564</v>
      </c>
      <c r="S431" s="65">
        <f>R430+R431</f>
        <v>2.86</v>
      </c>
      <c r="T431" s="4"/>
    </row>
    <row r="432" spans="1:20" ht="15">
      <c r="A432" s="106">
        <v>3</v>
      </c>
      <c r="B432" s="106" t="s">
        <v>436</v>
      </c>
      <c r="C432" s="53">
        <v>45</v>
      </c>
      <c r="D432" s="237" t="s">
        <v>437</v>
      </c>
      <c r="E432" s="168">
        <v>16</v>
      </c>
      <c r="F432" s="238">
        <v>15</v>
      </c>
      <c r="G432" s="53"/>
      <c r="H432" s="108"/>
      <c r="I432" s="263"/>
      <c r="J432" s="203"/>
      <c r="K432" s="204"/>
      <c r="L432" s="53"/>
      <c r="M432" s="53"/>
      <c r="N432" s="109"/>
      <c r="O432" s="109"/>
      <c r="P432" s="109"/>
      <c r="Q432" s="239">
        <v>390</v>
      </c>
      <c r="R432" s="315">
        <f t="shared" si="13"/>
        <v>6.24</v>
      </c>
      <c r="S432" s="121"/>
      <c r="T432" s="4"/>
    </row>
    <row r="433" spans="1:20" ht="15">
      <c r="A433" s="70" t="s">
        <v>115</v>
      </c>
      <c r="B433" s="42" t="s">
        <v>435</v>
      </c>
      <c r="C433" s="70"/>
      <c r="D433" s="63" t="s">
        <v>70</v>
      </c>
      <c r="E433" s="63">
        <v>25</v>
      </c>
      <c r="F433" s="63">
        <v>25</v>
      </c>
      <c r="G433" s="69"/>
      <c r="H433" s="69"/>
      <c r="I433" s="69"/>
      <c r="J433" s="362"/>
      <c r="K433" s="363"/>
      <c r="L433" s="347" t="s">
        <v>121</v>
      </c>
      <c r="M433" s="347" t="s">
        <v>122</v>
      </c>
      <c r="N433" s="347">
        <v>0</v>
      </c>
      <c r="O433" s="347">
        <v>10</v>
      </c>
      <c r="P433" s="347" t="s">
        <v>123</v>
      </c>
      <c r="Q433" s="264">
        <v>28.33</v>
      </c>
      <c r="R433" s="265">
        <f t="shared" si="13"/>
        <v>0.7082499999999999</v>
      </c>
      <c r="S433" s="266" t="s">
        <v>115</v>
      </c>
      <c r="T433" s="4"/>
    </row>
    <row r="434" spans="1:20" ht="15">
      <c r="A434" s="46"/>
      <c r="B434" s="46"/>
      <c r="C434" s="46"/>
      <c r="D434" s="63" t="s">
        <v>34</v>
      </c>
      <c r="E434" s="63">
        <v>5</v>
      </c>
      <c r="F434" s="63">
        <v>5</v>
      </c>
      <c r="G434" s="72">
        <v>6.04</v>
      </c>
      <c r="H434" s="72">
        <v>10.15</v>
      </c>
      <c r="I434" s="72">
        <v>9.38</v>
      </c>
      <c r="J434" s="364">
        <v>158.14</v>
      </c>
      <c r="K434" s="365"/>
      <c r="L434" s="348"/>
      <c r="M434" s="348"/>
      <c r="N434" s="348"/>
      <c r="O434" s="348"/>
      <c r="P434" s="348"/>
      <c r="Q434" s="343">
        <v>460</v>
      </c>
      <c r="R434" s="267">
        <f t="shared" si="13"/>
        <v>2.3000000000000003</v>
      </c>
      <c r="S434" s="65">
        <f>R432+R433+R434</f>
        <v>9.24825</v>
      </c>
      <c r="T434" s="4"/>
    </row>
    <row r="435" spans="1:20" ht="15">
      <c r="A435" s="53">
        <v>692</v>
      </c>
      <c r="B435" s="104" t="s">
        <v>275</v>
      </c>
      <c r="C435" s="106">
        <v>180</v>
      </c>
      <c r="D435" s="237" t="s">
        <v>277</v>
      </c>
      <c r="E435" s="168">
        <v>7.2</v>
      </c>
      <c r="F435" s="238" t="s">
        <v>173</v>
      </c>
      <c r="G435" s="346">
        <v>2.2</v>
      </c>
      <c r="H435" s="375" t="s">
        <v>511</v>
      </c>
      <c r="I435" s="346">
        <v>25.8</v>
      </c>
      <c r="J435" s="378">
        <v>136.8</v>
      </c>
      <c r="K435" s="379"/>
      <c r="L435" s="346" t="s">
        <v>118</v>
      </c>
      <c r="M435" s="346" t="s">
        <v>121</v>
      </c>
      <c r="N435" s="346" t="s">
        <v>175</v>
      </c>
      <c r="O435" s="346" t="s">
        <v>176</v>
      </c>
      <c r="P435" s="346" t="s">
        <v>177</v>
      </c>
      <c r="Q435" s="157">
        <v>380</v>
      </c>
      <c r="R435" s="205">
        <f t="shared" si="12"/>
        <v>2.736</v>
      </c>
      <c r="S435" s="157" t="s">
        <v>115</v>
      </c>
      <c r="T435" s="4"/>
    </row>
    <row r="436" spans="1:20" ht="15">
      <c r="A436" s="42"/>
      <c r="B436" s="159" t="s">
        <v>276</v>
      </c>
      <c r="C436" s="42"/>
      <c r="D436" s="237" t="s">
        <v>98</v>
      </c>
      <c r="E436" s="168">
        <v>154.8</v>
      </c>
      <c r="F436" s="238" t="s">
        <v>174</v>
      </c>
      <c r="G436" s="347"/>
      <c r="H436" s="376"/>
      <c r="I436" s="347"/>
      <c r="J436" s="380"/>
      <c r="K436" s="381"/>
      <c r="L436" s="347"/>
      <c r="M436" s="347"/>
      <c r="N436" s="347"/>
      <c r="O436" s="347"/>
      <c r="P436" s="347"/>
      <c r="Q436" s="157"/>
      <c r="R436" s="205">
        <f t="shared" si="12"/>
        <v>0</v>
      </c>
      <c r="S436" s="157"/>
      <c r="T436" s="4"/>
    </row>
    <row r="437" spans="1:20" ht="15">
      <c r="A437" s="42"/>
      <c r="B437" s="159"/>
      <c r="C437" s="42"/>
      <c r="D437" s="237" t="s">
        <v>208</v>
      </c>
      <c r="E437" s="168">
        <v>45</v>
      </c>
      <c r="F437" s="238">
        <v>45</v>
      </c>
      <c r="G437" s="347"/>
      <c r="H437" s="376"/>
      <c r="I437" s="347"/>
      <c r="J437" s="380"/>
      <c r="K437" s="381"/>
      <c r="L437" s="347"/>
      <c r="M437" s="347"/>
      <c r="N437" s="347"/>
      <c r="O437" s="347"/>
      <c r="P437" s="347"/>
      <c r="Q437" s="132">
        <v>47</v>
      </c>
      <c r="R437" s="205">
        <f t="shared" si="12"/>
        <v>2.115</v>
      </c>
      <c r="S437" s="157"/>
      <c r="T437" s="4"/>
    </row>
    <row r="438" spans="1:20" ht="15">
      <c r="A438" s="46"/>
      <c r="B438" s="48"/>
      <c r="C438" s="46"/>
      <c r="D438" s="168" t="s">
        <v>33</v>
      </c>
      <c r="E438" s="168">
        <v>18</v>
      </c>
      <c r="F438" s="168">
        <v>18</v>
      </c>
      <c r="G438" s="348"/>
      <c r="H438" s="377"/>
      <c r="I438" s="348"/>
      <c r="J438" s="383"/>
      <c r="K438" s="384"/>
      <c r="L438" s="348"/>
      <c r="M438" s="348"/>
      <c r="N438" s="348"/>
      <c r="O438" s="348"/>
      <c r="P438" s="348"/>
      <c r="Q438" s="132">
        <v>45</v>
      </c>
      <c r="R438" s="205">
        <f t="shared" si="13"/>
        <v>0.8099999999999999</v>
      </c>
      <c r="S438" s="169">
        <f>R435+R437+R438</f>
        <v>5.6610000000000005</v>
      </c>
      <c r="T438" s="4"/>
    </row>
    <row r="439" spans="1:20" ht="15">
      <c r="A439" s="219"/>
      <c r="B439" s="268" t="s">
        <v>100</v>
      </c>
      <c r="C439" s="93"/>
      <c r="D439" s="93"/>
      <c r="E439" s="93"/>
      <c r="F439" s="93"/>
      <c r="G439" s="88">
        <v>20.74</v>
      </c>
      <c r="H439" s="87">
        <v>35.31</v>
      </c>
      <c r="I439" s="87">
        <v>64.5</v>
      </c>
      <c r="J439" s="373">
        <f>SUM(J424:K438)</f>
        <v>649.1399999999999</v>
      </c>
      <c r="K439" s="373"/>
      <c r="L439" s="125" t="s">
        <v>164</v>
      </c>
      <c r="M439" s="87">
        <v>0.38</v>
      </c>
      <c r="N439" s="125" t="s">
        <v>365</v>
      </c>
      <c r="O439" s="87">
        <v>144.95</v>
      </c>
      <c r="P439" s="125" t="s">
        <v>366</v>
      </c>
      <c r="Q439" s="269"/>
      <c r="R439" s="205"/>
      <c r="S439" s="270">
        <f>S427+S429+S431+S434+S438</f>
        <v>35.77877</v>
      </c>
      <c r="T439" s="4"/>
    </row>
    <row r="440" spans="1:19" ht="15">
      <c r="A440" s="219"/>
      <c r="B440" s="268" t="s">
        <v>80</v>
      </c>
      <c r="C440" s="93"/>
      <c r="D440" s="93"/>
      <c r="E440" s="93"/>
      <c r="F440" s="355"/>
      <c r="G440" s="355"/>
      <c r="H440" s="355"/>
      <c r="I440" s="355"/>
      <c r="J440" s="355"/>
      <c r="K440" s="355"/>
      <c r="L440" s="355"/>
      <c r="M440" s="355"/>
      <c r="N440" s="355"/>
      <c r="O440" s="355"/>
      <c r="P440" s="355"/>
      <c r="Q440" s="355"/>
      <c r="R440" s="355"/>
      <c r="S440" s="270"/>
    </row>
    <row r="441" spans="1:19" ht="15">
      <c r="A441" s="56"/>
      <c r="B441" s="168" t="s">
        <v>564</v>
      </c>
      <c r="C441" s="56">
        <v>100</v>
      </c>
      <c r="D441" s="56" t="s">
        <v>392</v>
      </c>
      <c r="E441" s="56">
        <v>100</v>
      </c>
      <c r="F441" s="56">
        <v>100</v>
      </c>
      <c r="G441" s="87">
        <v>0.5</v>
      </c>
      <c r="H441" s="87">
        <v>0</v>
      </c>
      <c r="I441" s="88">
        <v>10.6</v>
      </c>
      <c r="J441" s="354">
        <v>44</v>
      </c>
      <c r="K441" s="366"/>
      <c r="L441" s="87" t="s">
        <v>129</v>
      </c>
      <c r="M441" s="87">
        <v>0.01</v>
      </c>
      <c r="N441" s="125" t="s">
        <v>542</v>
      </c>
      <c r="O441" s="87">
        <v>8</v>
      </c>
      <c r="P441" s="271" t="s">
        <v>543</v>
      </c>
      <c r="Q441" s="78">
        <v>25</v>
      </c>
      <c r="R441" s="245">
        <f t="shared" si="13"/>
        <v>2.5</v>
      </c>
      <c r="S441" s="246">
        <f>R441</f>
        <v>2.5</v>
      </c>
    </row>
    <row r="442" spans="1:19" ht="15">
      <c r="A442" s="8"/>
      <c r="B442" s="177" t="s">
        <v>96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105"/>
      <c r="Q442" s="272"/>
      <c r="R442" s="273"/>
      <c r="S442" s="228"/>
    </row>
    <row r="443" spans="1:19" ht="15">
      <c r="A443" s="106">
        <v>70</v>
      </c>
      <c r="B443" s="35" t="s">
        <v>527</v>
      </c>
      <c r="C443" s="106">
        <v>60</v>
      </c>
      <c r="D443" s="106" t="s">
        <v>527</v>
      </c>
      <c r="E443" s="106">
        <v>60</v>
      </c>
      <c r="F443" s="106">
        <v>60</v>
      </c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344">
        <v>100</v>
      </c>
      <c r="R443" s="315">
        <f>Q443/1000*E443</f>
        <v>6</v>
      </c>
      <c r="S443" s="239">
        <f>R443</f>
        <v>6</v>
      </c>
    </row>
    <row r="444" spans="1:19" ht="15">
      <c r="A444" s="46"/>
      <c r="B444" s="95" t="s">
        <v>565</v>
      </c>
      <c r="C444" s="46"/>
      <c r="D444" s="46" t="s">
        <v>524</v>
      </c>
      <c r="E444" s="46"/>
      <c r="F444" s="46"/>
      <c r="G444" s="46">
        <v>0.48</v>
      </c>
      <c r="H444" s="46">
        <v>0.06</v>
      </c>
      <c r="I444" s="46">
        <v>1.5</v>
      </c>
      <c r="J444" s="46">
        <v>8.4</v>
      </c>
      <c r="K444" s="46"/>
      <c r="L444" s="46"/>
      <c r="M444" s="46"/>
      <c r="N444" s="46">
        <v>6</v>
      </c>
      <c r="O444" s="46"/>
      <c r="P444" s="46"/>
      <c r="Q444" s="276"/>
      <c r="R444" s="316"/>
      <c r="S444" s="274"/>
    </row>
    <row r="445" spans="1:22" s="1" customFormat="1" ht="12.75" customHeight="1">
      <c r="A445" s="106">
        <v>148</v>
      </c>
      <c r="B445" s="106" t="s">
        <v>409</v>
      </c>
      <c r="C445" s="53">
        <v>250</v>
      </c>
      <c r="D445" s="168" t="s">
        <v>39</v>
      </c>
      <c r="E445" s="168">
        <v>67</v>
      </c>
      <c r="F445" s="168">
        <v>50</v>
      </c>
      <c r="G445" s="346"/>
      <c r="H445" s="385"/>
      <c r="I445" s="385"/>
      <c r="J445" s="378"/>
      <c r="K445" s="379"/>
      <c r="L445" s="346"/>
      <c r="M445" s="346"/>
      <c r="N445" s="349"/>
      <c r="O445" s="346"/>
      <c r="P445" s="349"/>
      <c r="Q445" s="157">
        <v>18</v>
      </c>
      <c r="R445" s="205">
        <f aca="true" t="shared" si="14" ref="R445:R453">Q445/1000*E445</f>
        <v>1.206</v>
      </c>
      <c r="S445" s="132" t="s">
        <v>115</v>
      </c>
      <c r="T445" s="5"/>
      <c r="U445" s="6"/>
      <c r="V445" s="3"/>
    </row>
    <row r="446" spans="1:22" s="1" customFormat="1" ht="15">
      <c r="A446" s="42"/>
      <c r="B446" s="42"/>
      <c r="C446" s="70"/>
      <c r="D446" s="168" t="s">
        <v>62</v>
      </c>
      <c r="E446" s="168">
        <v>25</v>
      </c>
      <c r="F446" s="168">
        <v>20</v>
      </c>
      <c r="G446" s="347"/>
      <c r="H446" s="386"/>
      <c r="I446" s="386"/>
      <c r="J446" s="380"/>
      <c r="K446" s="381"/>
      <c r="L446" s="347"/>
      <c r="M446" s="347"/>
      <c r="N446" s="350"/>
      <c r="O446" s="347"/>
      <c r="P446" s="350"/>
      <c r="Q446" s="157">
        <v>20</v>
      </c>
      <c r="R446" s="205">
        <f t="shared" si="14"/>
        <v>0.5</v>
      </c>
      <c r="S446" s="132"/>
      <c r="T446" s="5"/>
      <c r="U446" s="6"/>
      <c r="V446" s="3"/>
    </row>
    <row r="447" spans="1:22" s="1" customFormat="1" ht="15">
      <c r="A447" s="42"/>
      <c r="B447" s="42"/>
      <c r="C447" s="70"/>
      <c r="D447" s="168" t="s">
        <v>40</v>
      </c>
      <c r="E447" s="168">
        <v>13</v>
      </c>
      <c r="F447" s="168">
        <v>10</v>
      </c>
      <c r="G447" s="347"/>
      <c r="H447" s="386"/>
      <c r="I447" s="386"/>
      <c r="J447" s="380"/>
      <c r="K447" s="381"/>
      <c r="L447" s="347"/>
      <c r="M447" s="347"/>
      <c r="N447" s="350"/>
      <c r="O447" s="347"/>
      <c r="P447" s="350"/>
      <c r="Q447" s="157">
        <v>18</v>
      </c>
      <c r="R447" s="205">
        <f t="shared" si="14"/>
        <v>0.23399999999999999</v>
      </c>
      <c r="S447" s="132"/>
      <c r="T447" s="5"/>
      <c r="U447" s="6"/>
      <c r="V447" s="3"/>
    </row>
    <row r="448" spans="1:22" s="1" customFormat="1" ht="15">
      <c r="A448" s="42"/>
      <c r="B448" s="42"/>
      <c r="C448" s="70"/>
      <c r="D448" s="168" t="s">
        <v>63</v>
      </c>
      <c r="E448" s="168">
        <v>12</v>
      </c>
      <c r="F448" s="168">
        <v>10</v>
      </c>
      <c r="G448" s="347"/>
      <c r="H448" s="386"/>
      <c r="I448" s="386"/>
      <c r="J448" s="380"/>
      <c r="K448" s="381"/>
      <c r="L448" s="347"/>
      <c r="M448" s="347"/>
      <c r="N448" s="350"/>
      <c r="O448" s="347"/>
      <c r="P448" s="350"/>
      <c r="Q448" s="157">
        <v>18</v>
      </c>
      <c r="R448" s="205">
        <f t="shared" si="14"/>
        <v>0.21599999999999997</v>
      </c>
      <c r="S448" s="132"/>
      <c r="T448" s="5"/>
      <c r="U448" s="6"/>
      <c r="V448" s="3"/>
    </row>
    <row r="449" spans="1:22" s="1" customFormat="1" ht="15">
      <c r="A449" s="42"/>
      <c r="B449" s="42"/>
      <c r="C449" s="70"/>
      <c r="D449" s="168" t="s">
        <v>470</v>
      </c>
      <c r="E449" s="168">
        <v>5</v>
      </c>
      <c r="F449" s="168">
        <v>5</v>
      </c>
      <c r="G449" s="347"/>
      <c r="H449" s="386"/>
      <c r="I449" s="386"/>
      <c r="J449" s="380"/>
      <c r="K449" s="381"/>
      <c r="L449" s="347"/>
      <c r="M449" s="347"/>
      <c r="N449" s="350"/>
      <c r="O449" s="347"/>
      <c r="P449" s="350"/>
      <c r="Q449" s="157">
        <v>460</v>
      </c>
      <c r="R449" s="205">
        <f t="shared" si="14"/>
        <v>2.3000000000000003</v>
      </c>
      <c r="S449" s="132"/>
      <c r="T449" s="5"/>
      <c r="U449" s="6"/>
      <c r="V449" s="3"/>
    </row>
    <row r="450" spans="1:22" s="1" customFormat="1" ht="15">
      <c r="A450" s="42"/>
      <c r="B450" s="70" t="s">
        <v>115</v>
      </c>
      <c r="C450" s="70"/>
      <c r="D450" s="168" t="s">
        <v>410</v>
      </c>
      <c r="E450" s="168">
        <v>12</v>
      </c>
      <c r="F450" s="168">
        <v>8</v>
      </c>
      <c r="G450" s="347"/>
      <c r="H450" s="386"/>
      <c r="I450" s="386"/>
      <c r="J450" s="380"/>
      <c r="K450" s="381"/>
      <c r="L450" s="347"/>
      <c r="M450" s="347"/>
      <c r="N450" s="350"/>
      <c r="O450" s="347"/>
      <c r="P450" s="350"/>
      <c r="Q450" s="157">
        <v>105</v>
      </c>
      <c r="R450" s="205">
        <f t="shared" si="14"/>
        <v>1.26</v>
      </c>
      <c r="S450" s="90"/>
      <c r="T450" s="5"/>
      <c r="U450" s="6"/>
      <c r="V450" s="3"/>
    </row>
    <row r="451" spans="1:22" s="1" customFormat="1" ht="15">
      <c r="A451" s="42"/>
      <c r="B451" s="70"/>
      <c r="C451" s="70"/>
      <c r="D451" s="168" t="s">
        <v>98</v>
      </c>
      <c r="E451" s="168">
        <v>190</v>
      </c>
      <c r="F451" s="168">
        <v>190</v>
      </c>
      <c r="G451" s="70"/>
      <c r="H451" s="110"/>
      <c r="I451" s="110"/>
      <c r="J451" s="206"/>
      <c r="K451" s="207"/>
      <c r="L451" s="70"/>
      <c r="M451" s="70"/>
      <c r="N451" s="111"/>
      <c r="O451" s="70"/>
      <c r="P451" s="111"/>
      <c r="Q451" s="157"/>
      <c r="R451" s="205">
        <f t="shared" si="14"/>
        <v>0</v>
      </c>
      <c r="S451" s="90"/>
      <c r="T451" s="5"/>
      <c r="U451" s="6"/>
      <c r="V451" s="3"/>
    </row>
    <row r="452" spans="1:22" s="1" customFormat="1" ht="15">
      <c r="A452" s="42"/>
      <c r="B452" s="70"/>
      <c r="C452" s="70"/>
      <c r="D452" s="168" t="s">
        <v>102</v>
      </c>
      <c r="E452" s="141">
        <v>1.2</v>
      </c>
      <c r="F452" s="141">
        <v>1.2</v>
      </c>
      <c r="G452" s="70"/>
      <c r="H452" s="110"/>
      <c r="I452" s="110"/>
      <c r="J452" s="206"/>
      <c r="K452" s="207"/>
      <c r="L452" s="70"/>
      <c r="M452" s="70"/>
      <c r="N452" s="111"/>
      <c r="O452" s="70"/>
      <c r="P452" s="111"/>
      <c r="Q452" s="157">
        <v>12</v>
      </c>
      <c r="R452" s="205">
        <f>Q452/1000*E452</f>
        <v>0.0144</v>
      </c>
      <c r="S452" s="90"/>
      <c r="T452" s="5"/>
      <c r="U452" s="6"/>
      <c r="V452" s="3"/>
    </row>
    <row r="453" spans="1:22" s="1" customFormat="1" ht="15">
      <c r="A453" s="42"/>
      <c r="B453" s="73"/>
      <c r="C453" s="73"/>
      <c r="D453" s="168" t="s">
        <v>306</v>
      </c>
      <c r="E453" s="168">
        <v>5</v>
      </c>
      <c r="F453" s="168">
        <v>5</v>
      </c>
      <c r="G453" s="70">
        <v>2.2</v>
      </c>
      <c r="H453" s="110">
        <v>4.4</v>
      </c>
      <c r="I453" s="110">
        <v>12.4</v>
      </c>
      <c r="J453" s="206">
        <v>99</v>
      </c>
      <c r="K453" s="207"/>
      <c r="L453" s="70">
        <v>0.12</v>
      </c>
      <c r="M453" s="70">
        <v>0.06</v>
      </c>
      <c r="N453" s="111" t="s">
        <v>411</v>
      </c>
      <c r="O453" s="70">
        <v>33</v>
      </c>
      <c r="P453" s="111" t="s">
        <v>355</v>
      </c>
      <c r="Q453" s="157">
        <v>155</v>
      </c>
      <c r="R453" s="205">
        <f t="shared" si="14"/>
        <v>0.775</v>
      </c>
      <c r="S453" s="90">
        <f>R445+R446+R447+R448+R449+R450+R453+R452</f>
        <v>6.5054</v>
      </c>
      <c r="T453" s="5"/>
      <c r="U453" s="6"/>
      <c r="V453" s="3"/>
    </row>
    <row r="454" spans="1:19" s="6" customFormat="1" ht="15">
      <c r="A454" s="42"/>
      <c r="B454" s="70"/>
      <c r="C454" s="70"/>
      <c r="D454" s="167"/>
      <c r="E454" s="167"/>
      <c r="F454" s="167"/>
      <c r="G454" s="70"/>
      <c r="H454" s="110"/>
      <c r="I454" s="110"/>
      <c r="J454" s="206"/>
      <c r="K454" s="207"/>
      <c r="L454" s="70"/>
      <c r="M454" s="70"/>
      <c r="N454" s="111"/>
      <c r="O454" s="70"/>
      <c r="P454" s="111"/>
      <c r="Q454" s="274"/>
      <c r="R454" s="275"/>
      <c r="S454" s="117"/>
    </row>
    <row r="455" spans="1:19" s="6" customFormat="1" ht="15">
      <c r="A455" s="42"/>
      <c r="B455" s="70"/>
      <c r="C455" s="70"/>
      <c r="D455" s="167"/>
      <c r="E455" s="167"/>
      <c r="F455" s="167"/>
      <c r="G455" s="70"/>
      <c r="H455" s="110"/>
      <c r="I455" s="110"/>
      <c r="J455" s="206"/>
      <c r="K455" s="207"/>
      <c r="L455" s="70"/>
      <c r="M455" s="70"/>
      <c r="N455" s="111"/>
      <c r="O455" s="70"/>
      <c r="P455" s="111"/>
      <c r="Q455" s="274"/>
      <c r="R455" s="275"/>
      <c r="S455" s="117"/>
    </row>
    <row r="456" spans="1:19" ht="15">
      <c r="A456" s="106">
        <v>374</v>
      </c>
      <c r="B456" s="42" t="s">
        <v>278</v>
      </c>
      <c r="C456" s="42">
        <v>70</v>
      </c>
      <c r="D456" s="167" t="s">
        <v>280</v>
      </c>
      <c r="E456" s="167">
        <v>86.1</v>
      </c>
      <c r="F456" s="167">
        <v>43.4</v>
      </c>
      <c r="G456" s="349" t="s">
        <v>627</v>
      </c>
      <c r="H456" s="349" t="s">
        <v>628</v>
      </c>
      <c r="I456" s="349" t="s">
        <v>629</v>
      </c>
      <c r="J456" s="360">
        <v>78.4</v>
      </c>
      <c r="K456" s="361"/>
      <c r="L456" s="346">
        <v>0.04</v>
      </c>
      <c r="M456" s="346">
        <v>0.07</v>
      </c>
      <c r="N456" s="349" t="s">
        <v>385</v>
      </c>
      <c r="O456" s="349" t="s">
        <v>386</v>
      </c>
      <c r="P456" s="349" t="s">
        <v>387</v>
      </c>
      <c r="Q456" s="274">
        <v>165</v>
      </c>
      <c r="R456" s="275">
        <f t="shared" si="13"/>
        <v>14.2065</v>
      </c>
      <c r="S456" s="276" t="s">
        <v>115</v>
      </c>
    </row>
    <row r="457" spans="1:19" ht="15">
      <c r="A457" s="42"/>
      <c r="B457" s="42" t="s">
        <v>279</v>
      </c>
      <c r="C457" s="42"/>
      <c r="D457" s="168" t="s">
        <v>281</v>
      </c>
      <c r="E457" s="168">
        <v>13.3</v>
      </c>
      <c r="F457" s="168">
        <v>13.3</v>
      </c>
      <c r="G457" s="350"/>
      <c r="H457" s="350"/>
      <c r="I457" s="350"/>
      <c r="J457" s="362"/>
      <c r="K457" s="363"/>
      <c r="L457" s="347"/>
      <c r="M457" s="347"/>
      <c r="N457" s="350"/>
      <c r="O457" s="350"/>
      <c r="P457" s="350"/>
      <c r="Q457" s="157" t="s">
        <v>115</v>
      </c>
      <c r="R457" s="205"/>
      <c r="S457" s="56"/>
    </row>
    <row r="458" spans="1:19" ht="15">
      <c r="A458" s="42"/>
      <c r="B458" s="42"/>
      <c r="C458" s="42"/>
      <c r="D458" s="168" t="s">
        <v>247</v>
      </c>
      <c r="E458" s="168">
        <v>16.1</v>
      </c>
      <c r="F458" s="168">
        <v>12.6</v>
      </c>
      <c r="G458" s="350"/>
      <c r="H458" s="350"/>
      <c r="I458" s="350"/>
      <c r="J458" s="362"/>
      <c r="K458" s="363"/>
      <c r="L458" s="347"/>
      <c r="M458" s="347"/>
      <c r="N458" s="350"/>
      <c r="O458" s="350"/>
      <c r="P458" s="350"/>
      <c r="Q458" s="157">
        <v>18</v>
      </c>
      <c r="R458" s="205">
        <f t="shared" si="13"/>
        <v>0.2898</v>
      </c>
      <c r="S458" s="56"/>
    </row>
    <row r="459" spans="1:19" ht="15">
      <c r="A459" s="42"/>
      <c r="B459" s="42"/>
      <c r="C459" s="42"/>
      <c r="D459" s="168" t="s">
        <v>84</v>
      </c>
      <c r="E459" s="168">
        <v>2.8</v>
      </c>
      <c r="F459" s="168">
        <v>2.8</v>
      </c>
      <c r="G459" s="350"/>
      <c r="H459" s="350"/>
      <c r="I459" s="350"/>
      <c r="J459" s="362"/>
      <c r="K459" s="363"/>
      <c r="L459" s="347"/>
      <c r="M459" s="347"/>
      <c r="N459" s="350"/>
      <c r="O459" s="350"/>
      <c r="P459" s="350"/>
      <c r="Q459" s="157"/>
      <c r="R459" s="205">
        <f t="shared" si="13"/>
        <v>0</v>
      </c>
      <c r="S459" s="56"/>
    </row>
    <row r="460" spans="1:19" ht="15">
      <c r="A460" s="42"/>
      <c r="B460" s="42"/>
      <c r="C460" s="42"/>
      <c r="D460" s="168" t="s">
        <v>63</v>
      </c>
      <c r="E460" s="168">
        <v>7</v>
      </c>
      <c r="F460" s="209" t="s">
        <v>380</v>
      </c>
      <c r="G460" s="350"/>
      <c r="H460" s="350"/>
      <c r="I460" s="350"/>
      <c r="J460" s="362"/>
      <c r="K460" s="363"/>
      <c r="L460" s="347"/>
      <c r="M460" s="347"/>
      <c r="N460" s="350"/>
      <c r="O460" s="350"/>
      <c r="P460" s="350"/>
      <c r="Q460" s="157">
        <v>18</v>
      </c>
      <c r="R460" s="205">
        <f t="shared" si="13"/>
        <v>0.126</v>
      </c>
      <c r="S460" s="56"/>
    </row>
    <row r="461" spans="1:19" ht="15">
      <c r="A461" s="42"/>
      <c r="B461" s="42"/>
      <c r="C461" s="42"/>
      <c r="D461" s="168" t="s">
        <v>282</v>
      </c>
      <c r="E461" s="168">
        <v>7</v>
      </c>
      <c r="F461" s="168">
        <v>7</v>
      </c>
      <c r="G461" s="350"/>
      <c r="H461" s="350"/>
      <c r="I461" s="350"/>
      <c r="J461" s="362"/>
      <c r="K461" s="363"/>
      <c r="L461" s="347"/>
      <c r="M461" s="347"/>
      <c r="N461" s="350"/>
      <c r="O461" s="350"/>
      <c r="P461" s="350"/>
      <c r="Q461" s="157">
        <v>88</v>
      </c>
      <c r="R461" s="205">
        <f t="shared" si="13"/>
        <v>0.616</v>
      </c>
      <c r="S461" s="56"/>
    </row>
    <row r="462" spans="1:19" ht="15">
      <c r="A462" s="42"/>
      <c r="B462" s="42"/>
      <c r="C462" s="42"/>
      <c r="D462" s="168" t="s">
        <v>183</v>
      </c>
      <c r="E462" s="168">
        <v>3.5</v>
      </c>
      <c r="F462" s="168">
        <v>3.5</v>
      </c>
      <c r="G462" s="350"/>
      <c r="H462" s="350"/>
      <c r="I462" s="350"/>
      <c r="J462" s="362"/>
      <c r="K462" s="363"/>
      <c r="L462" s="347"/>
      <c r="M462" s="347"/>
      <c r="N462" s="350"/>
      <c r="O462" s="350"/>
      <c r="P462" s="350"/>
      <c r="Q462" s="157">
        <v>75</v>
      </c>
      <c r="R462" s="205">
        <f t="shared" si="13"/>
        <v>0.2625</v>
      </c>
      <c r="S462" s="56"/>
    </row>
    <row r="463" spans="1:19" ht="15">
      <c r="A463" s="42"/>
      <c r="B463" s="42"/>
      <c r="C463" s="42"/>
      <c r="D463" s="168" t="s">
        <v>269</v>
      </c>
      <c r="E463" s="168">
        <v>0.1</v>
      </c>
      <c r="F463" s="168">
        <v>0.1</v>
      </c>
      <c r="G463" s="350"/>
      <c r="H463" s="350"/>
      <c r="I463" s="350"/>
      <c r="J463" s="362"/>
      <c r="K463" s="363"/>
      <c r="L463" s="347"/>
      <c r="M463" s="347"/>
      <c r="N463" s="350"/>
      <c r="O463" s="350"/>
      <c r="P463" s="350"/>
      <c r="Q463" s="157">
        <v>280</v>
      </c>
      <c r="R463" s="205">
        <f t="shared" si="13"/>
        <v>0.028000000000000004</v>
      </c>
      <c r="S463" s="56"/>
    </row>
    <row r="464" spans="1:19" ht="15">
      <c r="A464" s="42"/>
      <c r="B464" s="42"/>
      <c r="C464" s="42"/>
      <c r="D464" s="168" t="s">
        <v>33</v>
      </c>
      <c r="E464" s="222" t="s">
        <v>355</v>
      </c>
      <c r="F464" s="209" t="s">
        <v>355</v>
      </c>
      <c r="G464" s="350"/>
      <c r="H464" s="350"/>
      <c r="I464" s="350"/>
      <c r="J464" s="362"/>
      <c r="K464" s="363"/>
      <c r="L464" s="347"/>
      <c r="M464" s="347"/>
      <c r="N464" s="350"/>
      <c r="O464" s="350"/>
      <c r="P464" s="350"/>
      <c r="Q464" s="157">
        <v>45</v>
      </c>
      <c r="R464" s="330" t="e">
        <f t="shared" si="13"/>
        <v>#VALUE!</v>
      </c>
      <c r="S464" s="56"/>
    </row>
    <row r="465" spans="1:19" ht="15">
      <c r="A465" s="42"/>
      <c r="B465" s="42"/>
      <c r="C465" s="42"/>
      <c r="D465" s="168" t="s">
        <v>102</v>
      </c>
      <c r="E465" s="222" t="s">
        <v>384</v>
      </c>
      <c r="F465" s="209" t="s">
        <v>384</v>
      </c>
      <c r="G465" s="350"/>
      <c r="H465" s="350"/>
      <c r="I465" s="350"/>
      <c r="J465" s="362"/>
      <c r="K465" s="363"/>
      <c r="L465" s="347"/>
      <c r="M465" s="347"/>
      <c r="N465" s="350"/>
      <c r="O465" s="350"/>
      <c r="P465" s="350"/>
      <c r="Q465" s="157"/>
      <c r="R465" s="205"/>
      <c r="S465" s="56"/>
    </row>
    <row r="466" spans="1:19" ht="15">
      <c r="A466" s="42"/>
      <c r="B466" s="42"/>
      <c r="C466" s="42"/>
      <c r="D466" s="168" t="s">
        <v>284</v>
      </c>
      <c r="E466" s="168">
        <v>0.01</v>
      </c>
      <c r="F466" s="168" t="s">
        <v>129</v>
      </c>
      <c r="G466" s="351"/>
      <c r="H466" s="351"/>
      <c r="I466" s="351"/>
      <c r="J466" s="364"/>
      <c r="K466" s="365"/>
      <c r="L466" s="348"/>
      <c r="M466" s="348"/>
      <c r="N466" s="351"/>
      <c r="O466" s="351"/>
      <c r="P466" s="351"/>
      <c r="Q466" s="157">
        <v>320</v>
      </c>
      <c r="R466" s="205">
        <f t="shared" si="13"/>
        <v>0.0032</v>
      </c>
      <c r="S466" s="90" t="e">
        <f>R456+R458+R459+R460+R461+R462+R463+R464+R466</f>
        <v>#VALUE!</v>
      </c>
    </row>
    <row r="467" spans="1:19" ht="15">
      <c r="A467" s="53">
        <v>520</v>
      </c>
      <c r="B467" s="53" t="s">
        <v>187</v>
      </c>
      <c r="C467" s="53">
        <v>150</v>
      </c>
      <c r="D467" s="56" t="s">
        <v>39</v>
      </c>
      <c r="E467" s="56">
        <v>171</v>
      </c>
      <c r="F467" s="56">
        <v>128.5</v>
      </c>
      <c r="G467" s="372">
        <v>3.15</v>
      </c>
      <c r="H467" s="372">
        <v>6.75</v>
      </c>
      <c r="I467" s="372">
        <v>21.9</v>
      </c>
      <c r="J467" s="372">
        <v>163.5</v>
      </c>
      <c r="K467" s="372"/>
      <c r="L467" s="346" t="s">
        <v>163</v>
      </c>
      <c r="M467" s="346" t="s">
        <v>189</v>
      </c>
      <c r="N467" s="346" t="s">
        <v>190</v>
      </c>
      <c r="O467" s="346" t="s">
        <v>191</v>
      </c>
      <c r="P467" s="349" t="s">
        <v>199</v>
      </c>
      <c r="Q467" s="77">
        <v>18</v>
      </c>
      <c r="R467" s="157">
        <f t="shared" si="13"/>
        <v>3.078</v>
      </c>
      <c r="S467" s="90" t="s">
        <v>115</v>
      </c>
    </row>
    <row r="468" spans="1:19" ht="15">
      <c r="A468" s="70"/>
      <c r="B468" s="70"/>
      <c r="C468" s="70"/>
      <c r="D468" s="56" t="s">
        <v>31</v>
      </c>
      <c r="E468" s="192">
        <v>23</v>
      </c>
      <c r="F468" s="192">
        <v>23.7</v>
      </c>
      <c r="G468" s="372"/>
      <c r="H468" s="372"/>
      <c r="I468" s="372"/>
      <c r="J468" s="372"/>
      <c r="K468" s="372"/>
      <c r="L468" s="347"/>
      <c r="M468" s="347"/>
      <c r="N468" s="347"/>
      <c r="O468" s="347"/>
      <c r="P468" s="350"/>
      <c r="Q468" s="77">
        <v>47</v>
      </c>
      <c r="R468" s="157">
        <f t="shared" si="13"/>
        <v>1.081</v>
      </c>
      <c r="S468" s="90"/>
    </row>
    <row r="469" spans="1:19" ht="15">
      <c r="A469" s="70"/>
      <c r="B469" s="70"/>
      <c r="C469" s="70"/>
      <c r="D469" s="56" t="s">
        <v>102</v>
      </c>
      <c r="E469" s="192">
        <v>1</v>
      </c>
      <c r="F469" s="192">
        <v>1</v>
      </c>
      <c r="G469" s="372"/>
      <c r="H469" s="372"/>
      <c r="I469" s="372"/>
      <c r="J469" s="372"/>
      <c r="K469" s="372"/>
      <c r="L469" s="347"/>
      <c r="M469" s="347"/>
      <c r="N469" s="347"/>
      <c r="O469" s="347"/>
      <c r="P469" s="350"/>
      <c r="Q469" s="77"/>
      <c r="R469" s="157"/>
      <c r="S469" s="90"/>
    </row>
    <row r="470" spans="1:19" ht="15">
      <c r="A470" s="46"/>
      <c r="B470" s="46"/>
      <c r="C470" s="46"/>
      <c r="D470" s="56" t="s">
        <v>69</v>
      </c>
      <c r="E470" s="134">
        <v>5.2</v>
      </c>
      <c r="F470" s="57">
        <v>5.2</v>
      </c>
      <c r="G470" s="372"/>
      <c r="H470" s="372"/>
      <c r="I470" s="372"/>
      <c r="J470" s="372"/>
      <c r="K470" s="372"/>
      <c r="L470" s="348"/>
      <c r="M470" s="348"/>
      <c r="N470" s="348"/>
      <c r="O470" s="348"/>
      <c r="P470" s="351"/>
      <c r="Q470" s="77">
        <v>460</v>
      </c>
      <c r="R470" s="157">
        <f t="shared" si="13"/>
        <v>2.3920000000000003</v>
      </c>
      <c r="S470" s="169">
        <f>R467+R468+R470</f>
        <v>6.551</v>
      </c>
    </row>
    <row r="471" spans="1:19" ht="15">
      <c r="A471" s="106">
        <v>699</v>
      </c>
      <c r="B471" s="106" t="s">
        <v>114</v>
      </c>
      <c r="C471" s="106">
        <v>180</v>
      </c>
      <c r="D471" s="168" t="s">
        <v>99</v>
      </c>
      <c r="E471" s="168">
        <v>14.4</v>
      </c>
      <c r="F471" s="168">
        <v>14.4</v>
      </c>
      <c r="G471" s="346">
        <v>0.09</v>
      </c>
      <c r="H471" s="346">
        <v>0</v>
      </c>
      <c r="I471" s="346">
        <v>21.78</v>
      </c>
      <c r="J471" s="360">
        <v>83.7</v>
      </c>
      <c r="K471" s="361"/>
      <c r="L471" s="346" t="s">
        <v>129</v>
      </c>
      <c r="M471" s="346" t="s">
        <v>129</v>
      </c>
      <c r="N471" s="349" t="s">
        <v>202</v>
      </c>
      <c r="O471" s="349" t="s">
        <v>201</v>
      </c>
      <c r="P471" s="349" t="s">
        <v>200</v>
      </c>
      <c r="Q471" s="157">
        <v>130</v>
      </c>
      <c r="R471" s="205">
        <f t="shared" si="13"/>
        <v>1.872</v>
      </c>
      <c r="S471" s="132" t="s">
        <v>115</v>
      </c>
    </row>
    <row r="472" spans="1:19" ht="15">
      <c r="A472" s="42"/>
      <c r="B472" s="42"/>
      <c r="C472" s="42"/>
      <c r="D472" s="168" t="s">
        <v>33</v>
      </c>
      <c r="E472" s="168">
        <v>21.6</v>
      </c>
      <c r="F472" s="168">
        <v>21.6</v>
      </c>
      <c r="G472" s="347"/>
      <c r="H472" s="347"/>
      <c r="I472" s="347"/>
      <c r="J472" s="362"/>
      <c r="K472" s="363"/>
      <c r="L472" s="347"/>
      <c r="M472" s="347"/>
      <c r="N472" s="350"/>
      <c r="O472" s="350"/>
      <c r="P472" s="350"/>
      <c r="Q472" s="157">
        <v>45</v>
      </c>
      <c r="R472" s="205">
        <f t="shared" si="13"/>
        <v>0.972</v>
      </c>
      <c r="S472" s="56"/>
    </row>
    <row r="473" spans="1:19" ht="15">
      <c r="A473" s="46"/>
      <c r="B473" s="46"/>
      <c r="C473" s="46"/>
      <c r="D473" s="168" t="s">
        <v>98</v>
      </c>
      <c r="E473" s="168">
        <v>192.6</v>
      </c>
      <c r="F473" s="168" t="s">
        <v>286</v>
      </c>
      <c r="G473" s="348"/>
      <c r="H473" s="348"/>
      <c r="I473" s="348"/>
      <c r="J473" s="364"/>
      <c r="K473" s="365"/>
      <c r="L473" s="348"/>
      <c r="M473" s="348"/>
      <c r="N473" s="351"/>
      <c r="O473" s="351"/>
      <c r="P473" s="351"/>
      <c r="Q473" s="56"/>
      <c r="R473" s="205">
        <f t="shared" si="13"/>
        <v>0</v>
      </c>
      <c r="S473" s="90">
        <f>R471+R472</f>
        <v>2.8440000000000003</v>
      </c>
    </row>
    <row r="474" spans="1:19" ht="15">
      <c r="A474" s="46"/>
      <c r="B474" s="46" t="s">
        <v>412</v>
      </c>
      <c r="C474" s="46">
        <v>40</v>
      </c>
      <c r="D474" s="168" t="s">
        <v>412</v>
      </c>
      <c r="E474" s="168">
        <v>40</v>
      </c>
      <c r="F474" s="168">
        <v>40</v>
      </c>
      <c r="G474" s="73">
        <v>2.6</v>
      </c>
      <c r="H474" s="73" t="s">
        <v>431</v>
      </c>
      <c r="I474" s="97">
        <v>13.6</v>
      </c>
      <c r="J474" s="82">
        <v>72.4</v>
      </c>
      <c r="K474" s="83"/>
      <c r="L474" s="73" t="s">
        <v>122</v>
      </c>
      <c r="M474" s="73" t="s">
        <v>416</v>
      </c>
      <c r="N474" s="116" t="s">
        <v>254</v>
      </c>
      <c r="O474" s="116" t="s">
        <v>259</v>
      </c>
      <c r="P474" s="116" t="s">
        <v>438</v>
      </c>
      <c r="Q474" s="153">
        <v>40</v>
      </c>
      <c r="R474" s="205">
        <f t="shared" si="13"/>
        <v>1.6</v>
      </c>
      <c r="S474" s="90">
        <f>R474</f>
        <v>1.6</v>
      </c>
    </row>
    <row r="475" spans="1:19" ht="15">
      <c r="A475" s="56"/>
      <c r="B475" s="56" t="s">
        <v>70</v>
      </c>
      <c r="C475" s="56">
        <v>30</v>
      </c>
      <c r="D475" s="168" t="s">
        <v>70</v>
      </c>
      <c r="E475" s="168">
        <v>30</v>
      </c>
      <c r="F475" s="168">
        <v>30</v>
      </c>
      <c r="G475" s="256">
        <v>2.4</v>
      </c>
      <c r="H475" s="168">
        <v>0.36</v>
      </c>
      <c r="I475" s="256">
        <v>12.6</v>
      </c>
      <c r="J475" s="372">
        <v>60.75</v>
      </c>
      <c r="K475" s="372"/>
      <c r="L475" s="56" t="s">
        <v>142</v>
      </c>
      <c r="M475" s="56" t="s">
        <v>439</v>
      </c>
      <c r="N475" s="56">
        <v>0</v>
      </c>
      <c r="O475" s="122" t="s">
        <v>415</v>
      </c>
      <c r="P475" s="122" t="s">
        <v>322</v>
      </c>
      <c r="Q475" s="157">
        <v>28.33</v>
      </c>
      <c r="R475" s="205">
        <f t="shared" si="13"/>
        <v>0.8498999999999999</v>
      </c>
      <c r="S475" s="169">
        <f>R475</f>
        <v>0.8498999999999999</v>
      </c>
    </row>
    <row r="476" spans="1:19" ht="15">
      <c r="A476" s="91"/>
      <c r="B476" s="93" t="s">
        <v>100</v>
      </c>
      <c r="C476" s="92"/>
      <c r="D476" s="92"/>
      <c r="E476" s="92"/>
      <c r="F476" s="92"/>
      <c r="G476" s="87">
        <v>18.34</v>
      </c>
      <c r="H476" s="87">
        <v>15.54</v>
      </c>
      <c r="I476" s="87">
        <v>87.7</v>
      </c>
      <c r="J476" s="373">
        <f>SUM(J443:K475)</f>
        <v>566.15</v>
      </c>
      <c r="K476" s="373"/>
      <c r="L476" s="87">
        <v>0.42</v>
      </c>
      <c r="M476" s="87">
        <v>0.26</v>
      </c>
      <c r="N476" s="125" t="s">
        <v>483</v>
      </c>
      <c r="O476" s="87">
        <v>108.18</v>
      </c>
      <c r="P476" s="125" t="s">
        <v>458</v>
      </c>
      <c r="Q476" s="170"/>
      <c r="R476" s="112">
        <f t="shared" si="13"/>
        <v>0</v>
      </c>
      <c r="S476" s="169" t="e">
        <f>S443+S453+S466+S470+S473+S474+S475</f>
        <v>#VALUE!</v>
      </c>
    </row>
    <row r="477" spans="1:19" ht="15">
      <c r="A477" s="146"/>
      <c r="B477" s="172"/>
      <c r="C477" s="146"/>
      <c r="D477" s="146"/>
      <c r="E477" s="146"/>
      <c r="F477" s="146"/>
      <c r="G477" s="172"/>
      <c r="H477" s="172"/>
      <c r="I477" s="172"/>
      <c r="J477" s="173"/>
      <c r="K477" s="173"/>
      <c r="L477" s="172"/>
      <c r="M477" s="172"/>
      <c r="N477" s="277"/>
      <c r="O477" s="172"/>
      <c r="P477" s="277"/>
      <c r="Q477" s="278"/>
      <c r="R477" s="279"/>
      <c r="S477" s="280"/>
    </row>
    <row r="478" spans="1:19" ht="15">
      <c r="A478" s="8"/>
      <c r="B478" s="281" t="s">
        <v>53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282"/>
      <c r="R478" s="279"/>
      <c r="S478" s="146"/>
    </row>
    <row r="479" spans="1:19" ht="15">
      <c r="A479" s="106">
        <v>315</v>
      </c>
      <c r="B479" s="108" t="s">
        <v>498</v>
      </c>
      <c r="C479" s="106">
        <v>150</v>
      </c>
      <c r="D479" s="237" t="s">
        <v>310</v>
      </c>
      <c r="E479" s="168">
        <v>43</v>
      </c>
      <c r="F479" s="168">
        <v>43</v>
      </c>
      <c r="G479" s="346">
        <v>8.1</v>
      </c>
      <c r="H479" s="346">
        <v>15.9</v>
      </c>
      <c r="I479" s="346">
        <v>48.15</v>
      </c>
      <c r="J479" s="360">
        <v>370.5</v>
      </c>
      <c r="K479" s="361"/>
      <c r="L479" s="346" t="s">
        <v>177</v>
      </c>
      <c r="M479" s="346" t="s">
        <v>115</v>
      </c>
      <c r="N479" s="346" t="s">
        <v>287</v>
      </c>
      <c r="O479" s="346">
        <v>58</v>
      </c>
      <c r="P479" s="346" t="s">
        <v>288</v>
      </c>
      <c r="Q479" s="157">
        <v>58</v>
      </c>
      <c r="R479" s="112">
        <f t="shared" si="13"/>
        <v>2.494</v>
      </c>
      <c r="S479" s="132" t="s">
        <v>115</v>
      </c>
    </row>
    <row r="480" spans="1:19" ht="15">
      <c r="A480" s="42"/>
      <c r="B480" s="42" t="s">
        <v>499</v>
      </c>
      <c r="C480" s="42"/>
      <c r="D480" s="237" t="s">
        <v>60</v>
      </c>
      <c r="E480" s="168">
        <v>5</v>
      </c>
      <c r="F480" s="168">
        <v>5</v>
      </c>
      <c r="G480" s="347"/>
      <c r="H480" s="347"/>
      <c r="I480" s="347"/>
      <c r="J480" s="362"/>
      <c r="K480" s="363"/>
      <c r="L480" s="347"/>
      <c r="M480" s="347"/>
      <c r="N480" s="347"/>
      <c r="O480" s="347"/>
      <c r="P480" s="347"/>
      <c r="Q480" s="157">
        <v>6.5</v>
      </c>
      <c r="R480" s="112">
        <f>Q480/40*E480</f>
        <v>0.8125</v>
      </c>
      <c r="S480" s="132"/>
    </row>
    <row r="481" spans="1:19" ht="15">
      <c r="A481" s="42"/>
      <c r="B481" s="42" t="s">
        <v>500</v>
      </c>
      <c r="C481" s="42"/>
      <c r="D481" s="237" t="s">
        <v>72</v>
      </c>
      <c r="E481" s="168">
        <v>23.4</v>
      </c>
      <c r="F481" s="168">
        <v>23.4</v>
      </c>
      <c r="G481" s="347"/>
      <c r="H481" s="347"/>
      <c r="I481" s="347"/>
      <c r="J481" s="362"/>
      <c r="K481" s="363"/>
      <c r="L481" s="347"/>
      <c r="M481" s="347"/>
      <c r="N481" s="347"/>
      <c r="O481" s="347"/>
      <c r="P481" s="347"/>
      <c r="Q481" s="157">
        <v>220</v>
      </c>
      <c r="R481" s="112">
        <f t="shared" si="13"/>
        <v>5.148</v>
      </c>
      <c r="S481" s="56"/>
    </row>
    <row r="482" spans="1:19" ht="15">
      <c r="A482" s="42"/>
      <c r="B482" s="42"/>
      <c r="C482" s="42"/>
      <c r="D482" s="237" t="s">
        <v>33</v>
      </c>
      <c r="E482" s="168">
        <v>9</v>
      </c>
      <c r="F482" s="168">
        <v>9</v>
      </c>
      <c r="G482" s="347"/>
      <c r="H482" s="347"/>
      <c r="I482" s="347"/>
      <c r="J482" s="362"/>
      <c r="K482" s="363"/>
      <c r="L482" s="347"/>
      <c r="M482" s="347"/>
      <c r="N482" s="347"/>
      <c r="O482" s="347"/>
      <c r="P482" s="347"/>
      <c r="Q482" s="157">
        <v>45</v>
      </c>
      <c r="R482" s="112">
        <f t="shared" si="13"/>
        <v>0.40499999999999997</v>
      </c>
      <c r="S482" s="56"/>
    </row>
    <row r="483" spans="1:19" ht="15">
      <c r="A483" s="42"/>
      <c r="B483" s="42"/>
      <c r="C483" s="42"/>
      <c r="D483" s="237" t="s">
        <v>68</v>
      </c>
      <c r="E483" s="168">
        <v>8.5</v>
      </c>
      <c r="F483" s="168">
        <v>8.5</v>
      </c>
      <c r="G483" s="347"/>
      <c r="H483" s="347"/>
      <c r="I483" s="347"/>
      <c r="J483" s="362"/>
      <c r="K483" s="363"/>
      <c r="L483" s="347"/>
      <c r="M483" s="347"/>
      <c r="N483" s="347"/>
      <c r="O483" s="347"/>
      <c r="P483" s="347"/>
      <c r="Q483" s="157">
        <v>460</v>
      </c>
      <c r="R483" s="112">
        <f t="shared" si="13"/>
        <v>3.91</v>
      </c>
      <c r="S483" s="56"/>
    </row>
    <row r="484" spans="1:19" ht="15">
      <c r="A484" s="42"/>
      <c r="B484" s="42"/>
      <c r="C484" s="42"/>
      <c r="D484" s="237" t="s">
        <v>32</v>
      </c>
      <c r="E484" s="168">
        <v>90</v>
      </c>
      <c r="F484" s="168">
        <v>90</v>
      </c>
      <c r="G484" s="347"/>
      <c r="H484" s="347"/>
      <c r="I484" s="347"/>
      <c r="J484" s="362"/>
      <c r="K484" s="363"/>
      <c r="L484" s="347"/>
      <c r="M484" s="347"/>
      <c r="N484" s="347"/>
      <c r="O484" s="347"/>
      <c r="P484" s="347"/>
      <c r="Q484" s="157"/>
      <c r="R484" s="112"/>
      <c r="S484" s="56"/>
    </row>
    <row r="485" spans="1:19" ht="15">
      <c r="A485" s="42"/>
      <c r="B485" s="42"/>
      <c r="C485" s="42"/>
      <c r="D485" s="237" t="s">
        <v>306</v>
      </c>
      <c r="E485" s="168">
        <v>3.4</v>
      </c>
      <c r="F485" s="168">
        <v>3.4</v>
      </c>
      <c r="G485" s="347"/>
      <c r="H485" s="347"/>
      <c r="I485" s="347"/>
      <c r="J485" s="362"/>
      <c r="K485" s="363"/>
      <c r="L485" s="347"/>
      <c r="M485" s="347"/>
      <c r="N485" s="347"/>
      <c r="O485" s="347"/>
      <c r="P485" s="347"/>
      <c r="Q485" s="157">
        <v>155</v>
      </c>
      <c r="R485" s="112">
        <f t="shared" si="13"/>
        <v>0.527</v>
      </c>
      <c r="S485" s="117">
        <f>R479+R480+R481+R482+R483+R485</f>
        <v>13.296499999999998</v>
      </c>
    </row>
    <row r="486" spans="1:19" ht="15">
      <c r="A486" s="56">
        <v>698</v>
      </c>
      <c r="B486" s="57" t="s">
        <v>73</v>
      </c>
      <c r="C486" s="56">
        <v>180</v>
      </c>
      <c r="D486" s="168" t="s">
        <v>73</v>
      </c>
      <c r="E486" s="168">
        <v>185.4</v>
      </c>
      <c r="F486" s="168">
        <v>180</v>
      </c>
      <c r="G486" s="168">
        <v>5.4</v>
      </c>
      <c r="H486" s="168">
        <v>10.8</v>
      </c>
      <c r="I486" s="193">
        <v>7.38</v>
      </c>
      <c r="J486" s="374">
        <v>153</v>
      </c>
      <c r="K486" s="372"/>
      <c r="L486" s="56" t="s">
        <v>122</v>
      </c>
      <c r="M486" s="56" t="s">
        <v>156</v>
      </c>
      <c r="N486" s="56" t="s">
        <v>157</v>
      </c>
      <c r="O486" s="56" t="s">
        <v>158</v>
      </c>
      <c r="P486" s="56" t="s">
        <v>144</v>
      </c>
      <c r="Q486" s="157">
        <v>54</v>
      </c>
      <c r="R486" s="112">
        <f t="shared" si="13"/>
        <v>10.0116</v>
      </c>
      <c r="S486" s="169">
        <f>R486</f>
        <v>10.0116</v>
      </c>
    </row>
    <row r="487" spans="1:19" ht="15">
      <c r="A487" s="91"/>
      <c r="B487" s="93" t="s">
        <v>100</v>
      </c>
      <c r="C487" s="92"/>
      <c r="D487" s="92"/>
      <c r="E487" s="92"/>
      <c r="F487" s="92"/>
      <c r="G487" s="88">
        <v>13.5</v>
      </c>
      <c r="H487" s="88">
        <f>SUM(H479:H486)</f>
        <v>26.700000000000003</v>
      </c>
      <c r="I487" s="88">
        <f>SUM(I479:I486)</f>
        <v>55.53</v>
      </c>
      <c r="J487" s="373">
        <f>SUM(J479:K486)</f>
        <v>523.5</v>
      </c>
      <c r="K487" s="373"/>
      <c r="L487" s="87" t="s">
        <v>143</v>
      </c>
      <c r="M487" s="87" t="s">
        <v>312</v>
      </c>
      <c r="N487" s="87" t="s">
        <v>288</v>
      </c>
      <c r="O487" s="87">
        <v>281.12</v>
      </c>
      <c r="P487" s="125" t="s">
        <v>348</v>
      </c>
      <c r="Q487" s="157"/>
      <c r="R487" s="112"/>
      <c r="S487" s="169">
        <f>S485+S486</f>
        <v>23.308099999999996</v>
      </c>
    </row>
    <row r="488" spans="1:19" ht="15">
      <c r="A488" s="91"/>
      <c r="B488" s="93" t="s">
        <v>107</v>
      </c>
      <c r="C488" s="92"/>
      <c r="D488" s="92"/>
      <c r="E488" s="92"/>
      <c r="F488" s="92"/>
      <c r="G488" s="87">
        <f>SUM(G439+G441+G476+G487)</f>
        <v>53.08</v>
      </c>
      <c r="H488" s="87">
        <f>SUM(H439+H441+H476+H487)</f>
        <v>77.55000000000001</v>
      </c>
      <c r="I488" s="88">
        <v>218.33</v>
      </c>
      <c r="J488" s="373">
        <f>SUM(J439+J441+J476+J487)</f>
        <v>1782.79</v>
      </c>
      <c r="K488" s="373"/>
      <c r="L488" s="87">
        <v>0.68</v>
      </c>
      <c r="M488" s="125" t="s">
        <v>384</v>
      </c>
      <c r="N488" s="87">
        <v>69.5</v>
      </c>
      <c r="O488" s="87">
        <v>550.25</v>
      </c>
      <c r="P488" s="125" t="s">
        <v>459</v>
      </c>
      <c r="Q488" s="157"/>
      <c r="R488" s="112"/>
      <c r="S488" s="169" t="e">
        <f>S439+S441+S476+S487</f>
        <v>#VALUE!</v>
      </c>
    </row>
    <row r="489" spans="1:19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21"/>
      <c r="R489" s="24"/>
      <c r="S489" s="4"/>
    </row>
    <row r="490" spans="1:19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21"/>
      <c r="R490" s="24"/>
      <c r="S490" s="4"/>
    </row>
    <row r="491" spans="1:19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1:19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1:19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20" ht="15">
      <c r="A504" s="4"/>
      <c r="B504" s="4" t="s">
        <v>308</v>
      </c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5">
      <c r="A505" s="35" t="s">
        <v>0</v>
      </c>
      <c r="B505" s="35" t="s">
        <v>1</v>
      </c>
      <c r="C505" s="35" t="s">
        <v>3</v>
      </c>
      <c r="D505" s="35" t="s">
        <v>5</v>
      </c>
      <c r="E505" s="354" t="s">
        <v>3</v>
      </c>
      <c r="F505" s="355"/>
      <c r="G505" s="358" t="s">
        <v>26</v>
      </c>
      <c r="H505" s="359"/>
      <c r="I505" s="359"/>
      <c r="J505" s="186" t="s">
        <v>11</v>
      </c>
      <c r="K505" s="187"/>
      <c r="L505" s="354" t="s">
        <v>13</v>
      </c>
      <c r="M505" s="355"/>
      <c r="N505" s="355"/>
      <c r="O505" s="358" t="s">
        <v>24</v>
      </c>
      <c r="P505" s="359"/>
      <c r="Q505" s="41" t="s">
        <v>19</v>
      </c>
      <c r="R505" s="41" t="s">
        <v>21</v>
      </c>
      <c r="S505" s="41" t="s">
        <v>21</v>
      </c>
      <c r="T505" s="4"/>
    </row>
    <row r="506" spans="1:20" ht="15">
      <c r="A506" s="42"/>
      <c r="B506" s="43" t="s">
        <v>2</v>
      </c>
      <c r="C506" s="43" t="s">
        <v>4</v>
      </c>
      <c r="D506" s="42"/>
      <c r="E506" s="35" t="s">
        <v>6</v>
      </c>
      <c r="F506" s="35" t="s">
        <v>7</v>
      </c>
      <c r="G506" s="370" t="s">
        <v>27</v>
      </c>
      <c r="H506" s="370"/>
      <c r="I506" s="370"/>
      <c r="J506" s="188" t="s">
        <v>12</v>
      </c>
      <c r="K506" s="189"/>
      <c r="L506" s="356" t="s">
        <v>14</v>
      </c>
      <c r="M506" s="352" t="s">
        <v>15</v>
      </c>
      <c r="N506" s="352" t="s">
        <v>16</v>
      </c>
      <c r="O506" s="369" t="s">
        <v>25</v>
      </c>
      <c r="P506" s="369"/>
      <c r="Q506" s="45" t="s">
        <v>20</v>
      </c>
      <c r="R506" s="45" t="s">
        <v>22</v>
      </c>
      <c r="S506" s="45" t="s">
        <v>23</v>
      </c>
      <c r="T506" s="4"/>
    </row>
    <row r="507" spans="1:20" ht="15">
      <c r="A507" s="46"/>
      <c r="B507" s="46"/>
      <c r="C507" s="46"/>
      <c r="D507" s="46"/>
      <c r="E507" s="46"/>
      <c r="F507" s="46"/>
      <c r="G507" s="47" t="s">
        <v>8</v>
      </c>
      <c r="H507" s="47" t="s">
        <v>9</v>
      </c>
      <c r="I507" s="47" t="s">
        <v>10</v>
      </c>
      <c r="J507" s="48"/>
      <c r="K507" s="49"/>
      <c r="L507" s="357"/>
      <c r="M507" s="353"/>
      <c r="N507" s="353"/>
      <c r="O507" s="47" t="s">
        <v>17</v>
      </c>
      <c r="P507" s="47" t="s">
        <v>18</v>
      </c>
      <c r="Q507" s="46"/>
      <c r="R507" s="46"/>
      <c r="S507" s="46"/>
      <c r="T507" s="4"/>
    </row>
    <row r="508" spans="1:20" ht="15">
      <c r="A508" s="36" t="s">
        <v>35</v>
      </c>
      <c r="B508" s="37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283"/>
      <c r="S508" s="62"/>
      <c r="T508" s="4"/>
    </row>
    <row r="509" spans="1:20" ht="15">
      <c r="A509" s="106">
        <v>311</v>
      </c>
      <c r="B509" s="106" t="s">
        <v>399</v>
      </c>
      <c r="C509" s="106">
        <v>200</v>
      </c>
      <c r="D509" s="56" t="s">
        <v>451</v>
      </c>
      <c r="E509" s="56">
        <v>40</v>
      </c>
      <c r="F509" s="56">
        <v>40</v>
      </c>
      <c r="G509" s="371">
        <v>4.4</v>
      </c>
      <c r="H509" s="371">
        <v>3.2</v>
      </c>
      <c r="I509" s="346">
        <v>25.4</v>
      </c>
      <c r="J509" s="360">
        <v>208</v>
      </c>
      <c r="K509" s="361"/>
      <c r="L509" s="346">
        <v>0.16</v>
      </c>
      <c r="M509" s="346">
        <v>0.08</v>
      </c>
      <c r="N509" s="346">
        <v>0</v>
      </c>
      <c r="O509" s="346">
        <v>16.6</v>
      </c>
      <c r="P509" s="346">
        <v>1.8</v>
      </c>
      <c r="Q509" s="157">
        <v>48</v>
      </c>
      <c r="R509" s="157">
        <f>Q509/1000*E509</f>
        <v>1.92</v>
      </c>
      <c r="S509" s="56"/>
      <c r="T509" s="4"/>
    </row>
    <row r="510" spans="1:20" ht="15">
      <c r="A510" s="42"/>
      <c r="B510" s="42" t="s">
        <v>450</v>
      </c>
      <c r="C510" s="42"/>
      <c r="D510" s="56" t="s">
        <v>31</v>
      </c>
      <c r="E510" s="56">
        <v>100</v>
      </c>
      <c r="F510" s="56">
        <v>100</v>
      </c>
      <c r="G510" s="350"/>
      <c r="H510" s="350"/>
      <c r="I510" s="347"/>
      <c r="J510" s="362"/>
      <c r="K510" s="363"/>
      <c r="L510" s="347"/>
      <c r="M510" s="347"/>
      <c r="N510" s="347"/>
      <c r="O510" s="347"/>
      <c r="P510" s="347"/>
      <c r="Q510" s="157">
        <v>47</v>
      </c>
      <c r="R510" s="157">
        <f>Q510/1000*E510</f>
        <v>4.7</v>
      </c>
      <c r="S510" s="56"/>
      <c r="T510" s="4"/>
    </row>
    <row r="511" spans="1:20" ht="15">
      <c r="A511" s="42"/>
      <c r="B511" s="42" t="s">
        <v>382</v>
      </c>
      <c r="C511" s="42"/>
      <c r="D511" s="56" t="s">
        <v>32</v>
      </c>
      <c r="E511" s="56">
        <v>74.9</v>
      </c>
      <c r="F511" s="56">
        <v>74.9</v>
      </c>
      <c r="G511" s="350"/>
      <c r="H511" s="350"/>
      <c r="I511" s="347"/>
      <c r="J511" s="362"/>
      <c r="K511" s="363"/>
      <c r="L511" s="347"/>
      <c r="M511" s="347"/>
      <c r="N511" s="347"/>
      <c r="O511" s="347"/>
      <c r="P511" s="347"/>
      <c r="Q511" s="157"/>
      <c r="R511" s="157">
        <f>Q511/1000*E511</f>
        <v>0</v>
      </c>
      <c r="S511" s="56"/>
      <c r="T511" s="4"/>
    </row>
    <row r="512" spans="1:20" ht="15">
      <c r="A512" s="42"/>
      <c r="B512" s="42"/>
      <c r="C512" s="42"/>
      <c r="D512" s="56" t="s">
        <v>33</v>
      </c>
      <c r="E512" s="56">
        <v>20</v>
      </c>
      <c r="F512" s="56">
        <v>20</v>
      </c>
      <c r="G512" s="350"/>
      <c r="H512" s="350"/>
      <c r="I512" s="347"/>
      <c r="J512" s="362"/>
      <c r="K512" s="363"/>
      <c r="L512" s="347"/>
      <c r="M512" s="347"/>
      <c r="N512" s="347"/>
      <c r="O512" s="347"/>
      <c r="P512" s="347"/>
      <c r="Q512" s="157">
        <v>45</v>
      </c>
      <c r="R512" s="157">
        <f>Q512/1000*E512</f>
        <v>0.8999999999999999</v>
      </c>
      <c r="S512" s="157"/>
      <c r="T512" s="4"/>
    </row>
    <row r="513" spans="1:20" ht="15">
      <c r="A513" s="46"/>
      <c r="B513" s="46"/>
      <c r="C513" s="46"/>
      <c r="D513" s="56" t="s">
        <v>115</v>
      </c>
      <c r="E513" s="56" t="s">
        <v>115</v>
      </c>
      <c r="F513" s="56" t="s">
        <v>115</v>
      </c>
      <c r="G513" s="351"/>
      <c r="H513" s="351"/>
      <c r="I513" s="348"/>
      <c r="J513" s="364"/>
      <c r="K513" s="365"/>
      <c r="L513" s="348"/>
      <c r="M513" s="348"/>
      <c r="N513" s="348"/>
      <c r="O513" s="348"/>
      <c r="P513" s="348"/>
      <c r="Q513" s="157" t="s">
        <v>115</v>
      </c>
      <c r="R513" s="157" t="s">
        <v>115</v>
      </c>
      <c r="S513" s="169">
        <f>R509+R510+R511+R512</f>
        <v>7.52</v>
      </c>
      <c r="T513" s="4"/>
    </row>
    <row r="514" spans="1:20" ht="15">
      <c r="A514" s="106">
        <v>1</v>
      </c>
      <c r="B514" s="106" t="s">
        <v>443</v>
      </c>
      <c r="C514" s="106">
        <v>33</v>
      </c>
      <c r="D514" s="56" t="s">
        <v>70</v>
      </c>
      <c r="E514" s="56">
        <v>25</v>
      </c>
      <c r="F514" s="56">
        <v>25</v>
      </c>
      <c r="G514" s="284"/>
      <c r="H514" s="284"/>
      <c r="I514" s="66"/>
      <c r="J514" s="360"/>
      <c r="K514" s="361"/>
      <c r="L514" s="346" t="s">
        <v>121</v>
      </c>
      <c r="M514" s="346" t="s">
        <v>122</v>
      </c>
      <c r="N514" s="346">
        <v>0</v>
      </c>
      <c r="O514" s="346">
        <v>10</v>
      </c>
      <c r="P514" s="346" t="s">
        <v>123</v>
      </c>
      <c r="Q514" s="157">
        <v>28.33</v>
      </c>
      <c r="R514" s="157">
        <f>Q514/1000*E514</f>
        <v>0.7082499999999999</v>
      </c>
      <c r="S514" s="87"/>
      <c r="T514" s="4"/>
    </row>
    <row r="515" spans="1:20" ht="15">
      <c r="A515" s="46"/>
      <c r="B515" s="46" t="s">
        <v>433</v>
      </c>
      <c r="C515" s="46"/>
      <c r="D515" s="56" t="s">
        <v>289</v>
      </c>
      <c r="E515" s="56">
        <v>8</v>
      </c>
      <c r="F515" s="56">
        <v>8</v>
      </c>
      <c r="G515" s="285">
        <v>1.54</v>
      </c>
      <c r="H515" s="285">
        <v>12.6</v>
      </c>
      <c r="I515" s="72">
        <v>9.52</v>
      </c>
      <c r="J515" s="364">
        <v>161</v>
      </c>
      <c r="K515" s="365"/>
      <c r="L515" s="348"/>
      <c r="M515" s="348"/>
      <c r="N515" s="348"/>
      <c r="O515" s="348"/>
      <c r="P515" s="348"/>
      <c r="Q515" s="157">
        <v>460</v>
      </c>
      <c r="R515" s="157">
        <f>Q515/1000*E515</f>
        <v>3.68</v>
      </c>
      <c r="S515" s="169">
        <f>R514+R515</f>
        <v>4.38825</v>
      </c>
      <c r="T515" s="4"/>
    </row>
    <row r="516" spans="1:20" ht="15">
      <c r="A516" s="106" t="s">
        <v>290</v>
      </c>
      <c r="B516" s="106" t="s">
        <v>291</v>
      </c>
      <c r="C516" s="106">
        <v>180</v>
      </c>
      <c r="D516" s="56" t="s">
        <v>37</v>
      </c>
      <c r="E516" s="56">
        <v>0.9</v>
      </c>
      <c r="F516" s="56" t="s">
        <v>209</v>
      </c>
      <c r="G516" s="346">
        <v>0.18</v>
      </c>
      <c r="H516" s="346">
        <v>0</v>
      </c>
      <c r="I516" s="346">
        <v>13.5</v>
      </c>
      <c r="J516" s="360">
        <v>52.2</v>
      </c>
      <c r="K516" s="361"/>
      <c r="L516" s="346">
        <v>0</v>
      </c>
      <c r="M516" s="346">
        <v>0</v>
      </c>
      <c r="N516" s="346">
        <v>0</v>
      </c>
      <c r="O516" s="346" t="s">
        <v>210</v>
      </c>
      <c r="P516" s="346" t="s">
        <v>122</v>
      </c>
      <c r="Q516" s="157">
        <v>480</v>
      </c>
      <c r="R516" s="157">
        <f>Q516/1000*E516</f>
        <v>0.432</v>
      </c>
      <c r="S516" s="87"/>
      <c r="T516" s="4"/>
    </row>
    <row r="517" spans="1:20" ht="15">
      <c r="A517" s="42">
        <v>684</v>
      </c>
      <c r="B517" s="42"/>
      <c r="C517" s="42"/>
      <c r="D517" s="56" t="s">
        <v>32</v>
      </c>
      <c r="E517" s="56">
        <v>180</v>
      </c>
      <c r="F517" s="56">
        <v>180</v>
      </c>
      <c r="G517" s="347"/>
      <c r="H517" s="347"/>
      <c r="I517" s="347"/>
      <c r="J517" s="362"/>
      <c r="K517" s="363"/>
      <c r="L517" s="347"/>
      <c r="M517" s="347"/>
      <c r="N517" s="347"/>
      <c r="O517" s="347"/>
      <c r="P517" s="347"/>
      <c r="Q517" s="157"/>
      <c r="R517" s="157">
        <f>Q517/1000*E517</f>
        <v>0</v>
      </c>
      <c r="S517" s="87"/>
      <c r="T517" s="4"/>
    </row>
    <row r="518" spans="1:20" ht="15">
      <c r="A518" s="46"/>
      <c r="B518" s="46"/>
      <c r="C518" s="46"/>
      <c r="D518" s="56" t="s">
        <v>33</v>
      </c>
      <c r="E518" s="131">
        <v>13.5</v>
      </c>
      <c r="F518" s="131">
        <v>13.5</v>
      </c>
      <c r="G518" s="348"/>
      <c r="H518" s="348"/>
      <c r="I518" s="348"/>
      <c r="J518" s="364"/>
      <c r="K518" s="365"/>
      <c r="L518" s="348"/>
      <c r="M518" s="348"/>
      <c r="N518" s="348"/>
      <c r="O518" s="348"/>
      <c r="P518" s="348"/>
      <c r="Q518" s="157">
        <v>45</v>
      </c>
      <c r="R518" s="157">
        <f>Q518/1000*E518</f>
        <v>0.6074999999999999</v>
      </c>
      <c r="S518" s="169">
        <f>R516+R517+R518</f>
        <v>1.0394999999999999</v>
      </c>
      <c r="T518" s="4"/>
    </row>
    <row r="519" spans="1:20" ht="15">
      <c r="A519" s="91"/>
      <c r="B519" s="93" t="s">
        <v>100</v>
      </c>
      <c r="C519" s="92"/>
      <c r="D519" s="92"/>
      <c r="E519" s="92"/>
      <c r="F519" s="92"/>
      <c r="G519" s="88">
        <v>6.12</v>
      </c>
      <c r="H519" s="87">
        <f>SUM(H509:H518)</f>
        <v>15.8</v>
      </c>
      <c r="I519" s="87">
        <f>SUM(I509:I518)</f>
        <v>48.42</v>
      </c>
      <c r="J519" s="354">
        <f>SUM(J509:K518)</f>
        <v>421.2</v>
      </c>
      <c r="K519" s="366"/>
      <c r="L519" s="87">
        <v>0.21</v>
      </c>
      <c r="M519" s="87">
        <v>0.11</v>
      </c>
      <c r="N519" s="87">
        <v>0</v>
      </c>
      <c r="O519" s="87">
        <v>26.87</v>
      </c>
      <c r="P519" s="125" t="s">
        <v>400</v>
      </c>
      <c r="Q519" s="231"/>
      <c r="R519" s="157"/>
      <c r="S519" s="169">
        <f>S513+S515+S518</f>
        <v>12.94775</v>
      </c>
      <c r="T519" s="4"/>
    </row>
    <row r="520" spans="1:20" ht="15">
      <c r="A520" s="91"/>
      <c r="B520" s="93" t="s">
        <v>80</v>
      </c>
      <c r="C520" s="92"/>
      <c r="D520" s="92"/>
      <c r="E520" s="92"/>
      <c r="F520" s="92"/>
      <c r="G520" s="151"/>
      <c r="H520" s="93"/>
      <c r="I520" s="93"/>
      <c r="J520" s="37"/>
      <c r="K520" s="37"/>
      <c r="L520" s="93"/>
      <c r="M520" s="93"/>
      <c r="N520" s="93"/>
      <c r="O520" s="93"/>
      <c r="P520" s="151"/>
      <c r="Q520" s="231"/>
      <c r="R520" s="157"/>
      <c r="S520" s="270"/>
      <c r="T520" s="4"/>
    </row>
    <row r="521" spans="1:20" ht="15">
      <c r="A521" s="91"/>
      <c r="B521" s="87" t="s">
        <v>526</v>
      </c>
      <c r="C521" s="56">
        <v>100</v>
      </c>
      <c r="D521" s="56" t="s">
        <v>526</v>
      </c>
      <c r="E521" s="56">
        <v>100</v>
      </c>
      <c r="F521" s="56">
        <v>100</v>
      </c>
      <c r="G521" s="125" t="s">
        <v>540</v>
      </c>
      <c r="H521" s="87">
        <v>0</v>
      </c>
      <c r="I521" s="87">
        <v>8.6</v>
      </c>
      <c r="J521" s="87">
        <v>40</v>
      </c>
      <c r="K521" s="87"/>
      <c r="L521" s="87">
        <v>0.01</v>
      </c>
      <c r="M521" s="87">
        <v>0.03</v>
      </c>
      <c r="N521" s="87">
        <v>13</v>
      </c>
      <c r="O521" s="87">
        <v>16</v>
      </c>
      <c r="P521" s="125" t="s">
        <v>389</v>
      </c>
      <c r="Q521" s="231">
        <v>55</v>
      </c>
      <c r="R521" s="157">
        <f>Q521/1000*E521</f>
        <v>5.5</v>
      </c>
      <c r="S521" s="286">
        <f>R521</f>
        <v>5.5</v>
      </c>
      <c r="T521" s="4"/>
    </row>
    <row r="522" spans="1:20" ht="15">
      <c r="A522" s="91"/>
      <c r="B522" s="93" t="s">
        <v>47</v>
      </c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231"/>
      <c r="R522" s="157"/>
      <c r="S522" s="62"/>
      <c r="T522" s="4"/>
    </row>
    <row r="523" spans="1:20" ht="15">
      <c r="A523" s="106">
        <v>70</v>
      </c>
      <c r="B523" s="41" t="s">
        <v>527</v>
      </c>
      <c r="C523" s="106">
        <v>60</v>
      </c>
      <c r="D523" s="106" t="s">
        <v>527</v>
      </c>
      <c r="E523" s="106">
        <v>60</v>
      </c>
      <c r="F523" s="106">
        <v>60</v>
      </c>
      <c r="G523" s="106">
        <v>0.48</v>
      </c>
      <c r="H523" s="106">
        <v>0.06</v>
      </c>
      <c r="I523" s="106">
        <v>1.5</v>
      </c>
      <c r="J523" s="106">
        <v>8.4</v>
      </c>
      <c r="K523" s="106"/>
      <c r="L523" s="106"/>
      <c r="M523" s="106"/>
      <c r="N523" s="106">
        <v>6</v>
      </c>
      <c r="O523" s="106"/>
      <c r="P523" s="106"/>
      <c r="Q523" s="239">
        <v>100</v>
      </c>
      <c r="R523" s="239">
        <f>Q523/1000*E523</f>
        <v>6</v>
      </c>
      <c r="S523" s="239">
        <f>R523</f>
        <v>6</v>
      </c>
      <c r="T523" s="4"/>
    </row>
    <row r="524" spans="1:20" ht="15">
      <c r="A524" s="46"/>
      <c r="B524" s="51" t="s">
        <v>524</v>
      </c>
      <c r="C524" s="46"/>
      <c r="D524" s="46" t="s">
        <v>524</v>
      </c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274"/>
      <c r="R524" s="274"/>
      <c r="S524" s="46"/>
      <c r="T524" s="4"/>
    </row>
    <row r="525" spans="1:20" ht="15">
      <c r="A525" s="106">
        <v>140</v>
      </c>
      <c r="B525" s="106" t="s">
        <v>112</v>
      </c>
      <c r="C525" s="106">
        <v>250</v>
      </c>
      <c r="D525" s="56" t="s">
        <v>39</v>
      </c>
      <c r="E525" s="56">
        <v>100</v>
      </c>
      <c r="F525" s="56">
        <v>75</v>
      </c>
      <c r="G525" s="371">
        <v>2.9</v>
      </c>
      <c r="H525" s="371">
        <v>2.5</v>
      </c>
      <c r="I525" s="346">
        <v>21</v>
      </c>
      <c r="J525" s="360">
        <v>120</v>
      </c>
      <c r="K525" s="361"/>
      <c r="L525" s="349" t="s">
        <v>332</v>
      </c>
      <c r="M525" s="346" t="s">
        <v>142</v>
      </c>
      <c r="N525" s="349" t="s">
        <v>196</v>
      </c>
      <c r="O525" s="346" t="s">
        <v>333</v>
      </c>
      <c r="P525" s="346" t="s">
        <v>334</v>
      </c>
      <c r="Q525" s="157">
        <v>18</v>
      </c>
      <c r="R525" s="157">
        <f aca="true" t="shared" si="15" ref="R525:R544">Q525/1000*E525</f>
        <v>1.7999999999999998</v>
      </c>
      <c r="S525" s="87"/>
      <c r="T525" s="4"/>
    </row>
    <row r="526" spans="1:20" ht="15">
      <c r="A526" s="42"/>
      <c r="B526" s="42" t="s">
        <v>329</v>
      </c>
      <c r="C526" s="42"/>
      <c r="D526" s="56" t="s">
        <v>330</v>
      </c>
      <c r="E526" s="56">
        <v>10</v>
      </c>
      <c r="F526" s="56">
        <v>10</v>
      </c>
      <c r="G526" s="350"/>
      <c r="H526" s="350"/>
      <c r="I526" s="347"/>
      <c r="J526" s="362"/>
      <c r="K526" s="363"/>
      <c r="L526" s="350"/>
      <c r="M526" s="347"/>
      <c r="N526" s="350"/>
      <c r="O526" s="347"/>
      <c r="P526" s="347"/>
      <c r="Q526" s="157">
        <v>36</v>
      </c>
      <c r="R526" s="157">
        <f t="shared" si="15"/>
        <v>0.36</v>
      </c>
      <c r="S526" s="87"/>
      <c r="T526" s="4"/>
    </row>
    <row r="527" spans="1:20" ht="15">
      <c r="A527" s="42"/>
      <c r="B527" s="42" t="s">
        <v>91</v>
      </c>
      <c r="C527" s="42"/>
      <c r="D527" s="56" t="s">
        <v>331</v>
      </c>
      <c r="E527" s="56"/>
      <c r="F527" s="56"/>
      <c r="G527" s="350"/>
      <c r="H527" s="350"/>
      <c r="I527" s="347"/>
      <c r="J527" s="362"/>
      <c r="K527" s="363"/>
      <c r="L527" s="350"/>
      <c r="M527" s="347"/>
      <c r="N527" s="350"/>
      <c r="O527" s="347"/>
      <c r="P527" s="347"/>
      <c r="Q527" s="157"/>
      <c r="R527" s="157">
        <f t="shared" si="15"/>
        <v>0</v>
      </c>
      <c r="S527" s="87"/>
      <c r="T527" s="4"/>
    </row>
    <row r="528" spans="1:20" ht="15">
      <c r="A528" s="42"/>
      <c r="B528" s="42"/>
      <c r="C528" s="42"/>
      <c r="D528" s="56" t="s">
        <v>40</v>
      </c>
      <c r="E528" s="56">
        <v>13</v>
      </c>
      <c r="F528" s="56">
        <v>10</v>
      </c>
      <c r="G528" s="350"/>
      <c r="H528" s="350"/>
      <c r="I528" s="347"/>
      <c r="J528" s="362"/>
      <c r="K528" s="363"/>
      <c r="L528" s="350"/>
      <c r="M528" s="347"/>
      <c r="N528" s="350"/>
      <c r="O528" s="347"/>
      <c r="P528" s="347"/>
      <c r="Q528" s="157">
        <v>18</v>
      </c>
      <c r="R528" s="157">
        <f t="shared" si="15"/>
        <v>0.23399999999999999</v>
      </c>
      <c r="S528" s="87"/>
      <c r="T528" s="4"/>
    </row>
    <row r="529" spans="1:20" ht="15">
      <c r="A529" s="42"/>
      <c r="B529" s="42"/>
      <c r="C529" s="42"/>
      <c r="D529" s="56" t="s">
        <v>63</v>
      </c>
      <c r="E529" s="56">
        <v>12</v>
      </c>
      <c r="F529" s="56">
        <v>10</v>
      </c>
      <c r="G529" s="350"/>
      <c r="H529" s="350"/>
      <c r="I529" s="347"/>
      <c r="J529" s="362"/>
      <c r="K529" s="363"/>
      <c r="L529" s="350"/>
      <c r="M529" s="347"/>
      <c r="N529" s="350"/>
      <c r="O529" s="347"/>
      <c r="P529" s="347"/>
      <c r="Q529" s="157">
        <v>18</v>
      </c>
      <c r="R529" s="157">
        <f t="shared" si="15"/>
        <v>0.21599999999999997</v>
      </c>
      <c r="S529" s="87"/>
      <c r="T529" s="4"/>
    </row>
    <row r="530" spans="1:20" ht="15">
      <c r="A530" s="42"/>
      <c r="B530" s="42"/>
      <c r="C530" s="42"/>
      <c r="D530" s="56" t="s">
        <v>68</v>
      </c>
      <c r="E530" s="56">
        <v>3</v>
      </c>
      <c r="F530" s="56">
        <v>3</v>
      </c>
      <c r="G530" s="350"/>
      <c r="H530" s="350"/>
      <c r="I530" s="347"/>
      <c r="J530" s="362"/>
      <c r="K530" s="363"/>
      <c r="L530" s="350"/>
      <c r="M530" s="347"/>
      <c r="N530" s="350"/>
      <c r="O530" s="347"/>
      <c r="P530" s="347"/>
      <c r="Q530" s="157">
        <v>460</v>
      </c>
      <c r="R530" s="157">
        <f t="shared" si="15"/>
        <v>1.3800000000000001</v>
      </c>
      <c r="S530" s="87"/>
      <c r="T530" s="4"/>
    </row>
    <row r="531" spans="1:20" ht="15">
      <c r="A531" s="42"/>
      <c r="B531" s="42"/>
      <c r="C531" s="42"/>
      <c r="D531" s="56" t="s">
        <v>102</v>
      </c>
      <c r="E531" s="134" t="s">
        <v>496</v>
      </c>
      <c r="F531" s="134" t="s">
        <v>496</v>
      </c>
      <c r="G531" s="350"/>
      <c r="H531" s="350"/>
      <c r="I531" s="347"/>
      <c r="J531" s="362"/>
      <c r="K531" s="363"/>
      <c r="L531" s="350"/>
      <c r="M531" s="347"/>
      <c r="N531" s="350"/>
      <c r="O531" s="347"/>
      <c r="P531" s="347"/>
      <c r="Q531" s="157">
        <v>12</v>
      </c>
      <c r="R531" s="157" t="e">
        <f>Q531/1000*E531</f>
        <v>#VALUE!</v>
      </c>
      <c r="S531" s="87"/>
      <c r="T531" s="4"/>
    </row>
    <row r="532" spans="1:20" ht="15">
      <c r="A532" s="46"/>
      <c r="B532" s="46"/>
      <c r="C532" s="46"/>
      <c r="D532" s="56" t="s">
        <v>105</v>
      </c>
      <c r="E532" s="56">
        <v>190</v>
      </c>
      <c r="F532" s="56">
        <v>190</v>
      </c>
      <c r="G532" s="351"/>
      <c r="H532" s="351"/>
      <c r="I532" s="348"/>
      <c r="J532" s="364"/>
      <c r="K532" s="365"/>
      <c r="L532" s="351"/>
      <c r="M532" s="348"/>
      <c r="N532" s="351"/>
      <c r="O532" s="348"/>
      <c r="P532" s="348"/>
      <c r="Q532" s="157"/>
      <c r="R532" s="157">
        <f t="shared" si="15"/>
        <v>0</v>
      </c>
      <c r="S532" s="169" t="e">
        <f>R525+R526+R527+R528+R529+R530+R531+R532</f>
        <v>#VALUE!</v>
      </c>
      <c r="T532" s="4"/>
    </row>
    <row r="533" spans="1:20" ht="15">
      <c r="A533" s="106">
        <v>462</v>
      </c>
      <c r="B533" s="106" t="s">
        <v>440</v>
      </c>
      <c r="C533" s="106">
        <v>70</v>
      </c>
      <c r="D533" s="56" t="s">
        <v>42</v>
      </c>
      <c r="E533" s="134">
        <v>60.6</v>
      </c>
      <c r="F533" s="134">
        <v>44.1</v>
      </c>
      <c r="G533" s="349"/>
      <c r="H533" s="349"/>
      <c r="I533" s="349"/>
      <c r="J533" s="360"/>
      <c r="K533" s="361"/>
      <c r="L533" s="346"/>
      <c r="M533" s="346"/>
      <c r="N533" s="349"/>
      <c r="O533" s="349"/>
      <c r="P533" s="349"/>
      <c r="Q533" s="157">
        <v>385</v>
      </c>
      <c r="R533" s="157">
        <f t="shared" si="15"/>
        <v>23.331</v>
      </c>
      <c r="S533" s="87"/>
      <c r="T533" s="4"/>
    </row>
    <row r="534" spans="1:20" ht="15">
      <c r="A534" s="42"/>
      <c r="B534" s="42"/>
      <c r="C534" s="42"/>
      <c r="D534" s="56" t="s">
        <v>32</v>
      </c>
      <c r="E534" s="134">
        <v>7</v>
      </c>
      <c r="F534" s="134">
        <v>7</v>
      </c>
      <c r="G534" s="350"/>
      <c r="H534" s="350"/>
      <c r="I534" s="350"/>
      <c r="J534" s="362"/>
      <c r="K534" s="363"/>
      <c r="L534" s="347"/>
      <c r="M534" s="347"/>
      <c r="N534" s="350"/>
      <c r="O534" s="350"/>
      <c r="P534" s="350"/>
      <c r="Q534" s="157"/>
      <c r="R534" s="157">
        <f t="shared" si="15"/>
        <v>0</v>
      </c>
      <c r="S534" s="87"/>
      <c r="T534" s="4"/>
    </row>
    <row r="535" spans="1:20" ht="15">
      <c r="A535" s="42"/>
      <c r="B535" s="42"/>
      <c r="C535" s="42"/>
      <c r="D535" s="56" t="s">
        <v>441</v>
      </c>
      <c r="E535" s="134">
        <v>5.8</v>
      </c>
      <c r="F535" s="130">
        <v>5.8</v>
      </c>
      <c r="G535" s="350"/>
      <c r="H535" s="350"/>
      <c r="I535" s="350"/>
      <c r="J535" s="362"/>
      <c r="K535" s="363"/>
      <c r="L535" s="347"/>
      <c r="M535" s="347"/>
      <c r="N535" s="350"/>
      <c r="O535" s="350"/>
      <c r="P535" s="350"/>
      <c r="Q535" s="157">
        <v>58</v>
      </c>
      <c r="R535" s="157">
        <f t="shared" si="15"/>
        <v>0.33640000000000003</v>
      </c>
      <c r="S535" s="87"/>
      <c r="T535" s="4"/>
    </row>
    <row r="536" spans="1:20" ht="15">
      <c r="A536" s="42"/>
      <c r="B536" s="42"/>
      <c r="C536" s="42"/>
      <c r="D536" s="56" t="s">
        <v>63</v>
      </c>
      <c r="E536" s="130">
        <v>24.5</v>
      </c>
      <c r="F536" s="130">
        <v>26</v>
      </c>
      <c r="G536" s="350"/>
      <c r="H536" s="350"/>
      <c r="I536" s="350"/>
      <c r="J536" s="362"/>
      <c r="K536" s="363"/>
      <c r="L536" s="347"/>
      <c r="M536" s="347"/>
      <c r="N536" s="350"/>
      <c r="O536" s="350"/>
      <c r="P536" s="350"/>
      <c r="Q536" s="157">
        <v>18</v>
      </c>
      <c r="R536" s="157">
        <f t="shared" si="15"/>
        <v>0.44099999999999995</v>
      </c>
      <c r="S536" s="87"/>
      <c r="T536" s="4"/>
    </row>
    <row r="537" spans="1:20" ht="15">
      <c r="A537" s="42"/>
      <c r="B537" s="42"/>
      <c r="C537" s="42"/>
      <c r="D537" s="56" t="s">
        <v>69</v>
      </c>
      <c r="E537" s="130">
        <v>3.5</v>
      </c>
      <c r="F537" s="130">
        <v>3.5</v>
      </c>
      <c r="G537" s="350"/>
      <c r="H537" s="350"/>
      <c r="I537" s="350"/>
      <c r="J537" s="362"/>
      <c r="K537" s="363"/>
      <c r="L537" s="347"/>
      <c r="M537" s="347"/>
      <c r="N537" s="350"/>
      <c r="O537" s="350"/>
      <c r="P537" s="350"/>
      <c r="Q537" s="157">
        <v>460</v>
      </c>
      <c r="R537" s="157">
        <f t="shared" si="15"/>
        <v>1.61</v>
      </c>
      <c r="S537" s="169"/>
      <c r="T537" s="4"/>
    </row>
    <row r="538" spans="1:20" ht="15">
      <c r="A538" s="42"/>
      <c r="B538" s="42"/>
      <c r="C538" s="42"/>
      <c r="D538" s="56" t="s">
        <v>102</v>
      </c>
      <c r="E538" s="130">
        <v>1</v>
      </c>
      <c r="F538" s="130">
        <v>1</v>
      </c>
      <c r="G538" s="111"/>
      <c r="H538" s="111"/>
      <c r="I538" s="111"/>
      <c r="J538" s="79"/>
      <c r="K538" s="80"/>
      <c r="L538" s="70"/>
      <c r="M538" s="70"/>
      <c r="N538" s="111"/>
      <c r="O538" s="111"/>
      <c r="P538" s="111"/>
      <c r="Q538" s="157">
        <v>12</v>
      </c>
      <c r="R538" s="287">
        <f t="shared" si="15"/>
        <v>0.012</v>
      </c>
      <c r="S538" s="169"/>
      <c r="T538" s="4"/>
    </row>
    <row r="539" spans="1:20" ht="15">
      <c r="A539" s="46"/>
      <c r="B539" s="46"/>
      <c r="C539" s="46"/>
      <c r="D539" s="56" t="s">
        <v>67</v>
      </c>
      <c r="E539" s="130">
        <v>4.6</v>
      </c>
      <c r="F539" s="130">
        <v>4.4</v>
      </c>
      <c r="G539" s="138">
        <v>9.66</v>
      </c>
      <c r="H539" s="138">
        <v>11.48</v>
      </c>
      <c r="I539" s="138">
        <v>9.17</v>
      </c>
      <c r="J539" s="82">
        <v>179.81</v>
      </c>
      <c r="K539" s="83"/>
      <c r="L539" s="73" t="s">
        <v>142</v>
      </c>
      <c r="M539" s="73" t="s">
        <v>130</v>
      </c>
      <c r="N539" s="116" t="s">
        <v>300</v>
      </c>
      <c r="O539" s="116" t="s">
        <v>301</v>
      </c>
      <c r="P539" s="116" t="s">
        <v>302</v>
      </c>
      <c r="Q539" s="157">
        <v>27</v>
      </c>
      <c r="R539" s="287">
        <f t="shared" si="15"/>
        <v>0.12419999999999999</v>
      </c>
      <c r="S539" s="169">
        <f>R533+R534+R535+R536+R537+R538+R539</f>
        <v>25.854599999999998</v>
      </c>
      <c r="T539" s="4"/>
    </row>
    <row r="540" spans="1:28" ht="15">
      <c r="A540" s="106">
        <v>214</v>
      </c>
      <c r="B540" s="106" t="s">
        <v>471</v>
      </c>
      <c r="C540" s="106">
        <v>150</v>
      </c>
      <c r="D540" s="56" t="s">
        <v>62</v>
      </c>
      <c r="E540" s="56">
        <v>213.6</v>
      </c>
      <c r="F540" s="56">
        <v>171.8</v>
      </c>
      <c r="G540" s="349"/>
      <c r="H540" s="349"/>
      <c r="I540" s="346"/>
      <c r="J540" s="360"/>
      <c r="K540" s="361"/>
      <c r="L540" s="346"/>
      <c r="M540" s="346"/>
      <c r="N540" s="346"/>
      <c r="O540" s="349"/>
      <c r="P540" s="349"/>
      <c r="Q540" s="157">
        <v>20</v>
      </c>
      <c r="R540" s="157">
        <f t="shared" si="15"/>
        <v>4.272</v>
      </c>
      <c r="S540" s="87"/>
      <c r="T540" s="19"/>
      <c r="U540" s="6"/>
      <c r="V540" s="6"/>
      <c r="W540" s="6"/>
      <c r="X540" s="6"/>
      <c r="Y540" s="6"/>
      <c r="Z540" s="6"/>
      <c r="AA540" s="6"/>
      <c r="AB540" s="6"/>
    </row>
    <row r="541" spans="1:20" ht="15">
      <c r="A541" s="42"/>
      <c r="B541" s="42"/>
      <c r="C541" s="42"/>
      <c r="D541" s="56" t="s">
        <v>183</v>
      </c>
      <c r="E541" s="130">
        <v>6</v>
      </c>
      <c r="F541" s="192">
        <v>6</v>
      </c>
      <c r="G541" s="350"/>
      <c r="H541" s="350"/>
      <c r="I541" s="347"/>
      <c r="J541" s="362"/>
      <c r="K541" s="363"/>
      <c r="L541" s="347"/>
      <c r="M541" s="347"/>
      <c r="N541" s="347"/>
      <c r="O541" s="350"/>
      <c r="P541" s="350"/>
      <c r="Q541" s="157">
        <v>75</v>
      </c>
      <c r="R541" s="157">
        <f t="shared" si="15"/>
        <v>0.44999999999999996</v>
      </c>
      <c r="S541" s="169"/>
      <c r="T541" s="4"/>
    </row>
    <row r="542" spans="1:20" ht="15">
      <c r="A542" s="42"/>
      <c r="B542" s="42"/>
      <c r="C542" s="42"/>
      <c r="D542" s="56" t="s">
        <v>40</v>
      </c>
      <c r="E542" s="130">
        <v>3.6</v>
      </c>
      <c r="F542" s="192">
        <v>2.9</v>
      </c>
      <c r="G542" s="111"/>
      <c r="H542" s="111"/>
      <c r="I542" s="70"/>
      <c r="J542" s="79"/>
      <c r="K542" s="80"/>
      <c r="L542" s="70"/>
      <c r="M542" s="70"/>
      <c r="N542" s="70"/>
      <c r="O542" s="111"/>
      <c r="P542" s="111"/>
      <c r="Q542" s="157">
        <v>18</v>
      </c>
      <c r="R542" s="157">
        <f t="shared" si="15"/>
        <v>0.0648</v>
      </c>
      <c r="S542" s="169"/>
      <c r="T542" s="4"/>
    </row>
    <row r="543" spans="1:20" ht="15">
      <c r="A543" s="42"/>
      <c r="B543" s="42"/>
      <c r="C543" s="42"/>
      <c r="D543" s="56" t="s">
        <v>63</v>
      </c>
      <c r="E543" s="130">
        <v>7.2</v>
      </c>
      <c r="F543" s="192">
        <v>6.3</v>
      </c>
      <c r="G543" s="111"/>
      <c r="H543" s="111"/>
      <c r="I543" s="70"/>
      <c r="J543" s="79"/>
      <c r="K543" s="80"/>
      <c r="L543" s="70"/>
      <c r="M543" s="70"/>
      <c r="N543" s="70"/>
      <c r="O543" s="111"/>
      <c r="P543" s="111"/>
      <c r="Q543" s="157">
        <v>18</v>
      </c>
      <c r="R543" s="157">
        <f t="shared" si="15"/>
        <v>0.1296</v>
      </c>
      <c r="S543" s="169"/>
      <c r="T543" s="4"/>
    </row>
    <row r="544" spans="1:20" ht="15">
      <c r="A544" s="42"/>
      <c r="B544" s="42"/>
      <c r="C544" s="42"/>
      <c r="D544" s="56" t="s">
        <v>64</v>
      </c>
      <c r="E544" s="130">
        <v>10.8</v>
      </c>
      <c r="F544" s="192">
        <v>10.8</v>
      </c>
      <c r="G544" s="111"/>
      <c r="H544" s="111"/>
      <c r="I544" s="70"/>
      <c r="J544" s="79"/>
      <c r="K544" s="80"/>
      <c r="L544" s="70"/>
      <c r="M544" s="70"/>
      <c r="N544" s="70"/>
      <c r="O544" s="111"/>
      <c r="P544" s="111"/>
      <c r="Q544" s="157">
        <v>88</v>
      </c>
      <c r="R544" s="157">
        <f t="shared" si="15"/>
        <v>0.9504</v>
      </c>
      <c r="S544" s="169"/>
      <c r="T544" s="4"/>
    </row>
    <row r="545" spans="1:20" ht="15">
      <c r="A545" s="42"/>
      <c r="B545" s="42"/>
      <c r="C545" s="42"/>
      <c r="D545" s="56" t="s">
        <v>67</v>
      </c>
      <c r="E545" s="130">
        <v>2.4</v>
      </c>
      <c r="F545" s="192">
        <v>2.4</v>
      </c>
      <c r="G545" s="111"/>
      <c r="H545" s="111"/>
      <c r="I545" s="70"/>
      <c r="J545" s="79"/>
      <c r="K545" s="80"/>
      <c r="L545" s="70"/>
      <c r="M545" s="70"/>
      <c r="N545" s="70"/>
      <c r="O545" s="111"/>
      <c r="P545" s="111"/>
      <c r="Q545" s="157">
        <v>27</v>
      </c>
      <c r="R545" s="157">
        <f>Q545/1000*2.4</f>
        <v>0.0648</v>
      </c>
      <c r="S545" s="169"/>
      <c r="T545" s="4"/>
    </row>
    <row r="546" spans="1:20" ht="15">
      <c r="A546" s="42"/>
      <c r="B546" s="42"/>
      <c r="C546" s="42"/>
      <c r="D546" s="56" t="s">
        <v>33</v>
      </c>
      <c r="E546" s="130">
        <v>4.8</v>
      </c>
      <c r="F546" s="192">
        <v>4.8</v>
      </c>
      <c r="G546" s="111"/>
      <c r="H546" s="111"/>
      <c r="I546" s="70"/>
      <c r="J546" s="79"/>
      <c r="K546" s="80"/>
      <c r="L546" s="70"/>
      <c r="M546" s="70"/>
      <c r="N546" s="70"/>
      <c r="O546" s="111"/>
      <c r="P546" s="111"/>
      <c r="Q546" s="157">
        <v>45</v>
      </c>
      <c r="R546" s="157">
        <f>Q546/1000*4.8</f>
        <v>0.216</v>
      </c>
      <c r="S546" s="169"/>
      <c r="T546" s="4"/>
    </row>
    <row r="547" spans="1:20" ht="15">
      <c r="A547" s="42"/>
      <c r="B547" s="42"/>
      <c r="C547" s="42"/>
      <c r="D547" s="56" t="s">
        <v>102</v>
      </c>
      <c r="E547" s="130">
        <v>1</v>
      </c>
      <c r="F547" s="192">
        <v>1</v>
      </c>
      <c r="G547" s="111"/>
      <c r="H547" s="111"/>
      <c r="I547" s="70"/>
      <c r="J547" s="79"/>
      <c r="K547" s="80"/>
      <c r="L547" s="70"/>
      <c r="M547" s="70"/>
      <c r="N547" s="70"/>
      <c r="O547" s="111"/>
      <c r="P547" s="111"/>
      <c r="Q547" s="157"/>
      <c r="R547" s="157"/>
      <c r="S547" s="169"/>
      <c r="T547" s="4"/>
    </row>
    <row r="548" spans="1:20" ht="15">
      <c r="A548" s="46"/>
      <c r="B548" s="46"/>
      <c r="C548" s="46"/>
      <c r="D548" s="56" t="s">
        <v>303</v>
      </c>
      <c r="E548" s="130">
        <v>0.14</v>
      </c>
      <c r="F548" s="192">
        <v>0.14</v>
      </c>
      <c r="G548" s="137">
        <v>3.75</v>
      </c>
      <c r="H548" s="137">
        <v>6.9</v>
      </c>
      <c r="I548" s="70">
        <v>16.05</v>
      </c>
      <c r="J548" s="79">
        <v>141</v>
      </c>
      <c r="K548" s="80"/>
      <c r="L548" s="70">
        <v>0.11</v>
      </c>
      <c r="M548" s="70">
        <v>0.08</v>
      </c>
      <c r="N548" s="70">
        <v>89.68</v>
      </c>
      <c r="O548" s="111" t="s">
        <v>472</v>
      </c>
      <c r="P548" s="111" t="s">
        <v>442</v>
      </c>
      <c r="Q548" s="157">
        <v>280</v>
      </c>
      <c r="R548" s="157">
        <f>Q548/1000*0.14</f>
        <v>0.039200000000000006</v>
      </c>
      <c r="S548" s="169">
        <f>R540+R541+R542+R543+R544+R545+R546+R548</f>
        <v>6.186800000000001</v>
      </c>
      <c r="T548" s="4"/>
    </row>
    <row r="549" spans="1:22" ht="15">
      <c r="A549" s="106">
        <v>639</v>
      </c>
      <c r="B549" s="106" t="s">
        <v>566</v>
      </c>
      <c r="C549" s="106">
        <v>180</v>
      </c>
      <c r="D549" s="56" t="s">
        <v>49</v>
      </c>
      <c r="E549" s="134">
        <v>18</v>
      </c>
      <c r="F549" s="134">
        <v>18</v>
      </c>
      <c r="G549" s="346">
        <v>0.54</v>
      </c>
      <c r="H549" s="346">
        <v>0</v>
      </c>
      <c r="I549" s="346">
        <v>28.26</v>
      </c>
      <c r="J549" s="360">
        <v>111.6</v>
      </c>
      <c r="K549" s="361"/>
      <c r="L549" s="346">
        <v>0</v>
      </c>
      <c r="M549" s="346">
        <v>0</v>
      </c>
      <c r="N549" s="349" t="s">
        <v>552</v>
      </c>
      <c r="O549" s="349" t="s">
        <v>567</v>
      </c>
      <c r="P549" s="346">
        <v>1.69</v>
      </c>
      <c r="Q549" s="157">
        <v>50</v>
      </c>
      <c r="R549" s="157">
        <f aca="true" t="shared" si="16" ref="R549:R554">Q549/1000*E549</f>
        <v>0.9</v>
      </c>
      <c r="S549" s="87"/>
      <c r="T549" s="4"/>
      <c r="U549" s="4"/>
      <c r="V549" s="4"/>
    </row>
    <row r="550" spans="1:22" ht="15">
      <c r="A550" s="42"/>
      <c r="B550" s="42" t="s">
        <v>49</v>
      </c>
      <c r="C550" s="42"/>
      <c r="D550" s="56" t="s">
        <v>32</v>
      </c>
      <c r="E550" s="134">
        <v>180</v>
      </c>
      <c r="F550" s="134">
        <v>180</v>
      </c>
      <c r="G550" s="347"/>
      <c r="H550" s="347"/>
      <c r="I550" s="347"/>
      <c r="J550" s="362"/>
      <c r="K550" s="363"/>
      <c r="L550" s="347"/>
      <c r="M550" s="347"/>
      <c r="N550" s="350"/>
      <c r="O550" s="350"/>
      <c r="P550" s="347"/>
      <c r="Q550" s="157"/>
      <c r="R550" s="157">
        <f t="shared" si="16"/>
        <v>0</v>
      </c>
      <c r="S550" s="87"/>
      <c r="T550" s="4"/>
      <c r="U550" s="4"/>
      <c r="V550" s="4"/>
    </row>
    <row r="551" spans="1:22" ht="15">
      <c r="A551" s="42"/>
      <c r="B551" s="42"/>
      <c r="C551" s="42"/>
      <c r="D551" s="56" t="s">
        <v>33</v>
      </c>
      <c r="E551" s="130">
        <v>18</v>
      </c>
      <c r="F551" s="130">
        <v>18</v>
      </c>
      <c r="G551" s="347"/>
      <c r="H551" s="347"/>
      <c r="I551" s="347"/>
      <c r="J551" s="362"/>
      <c r="K551" s="363"/>
      <c r="L551" s="347"/>
      <c r="M551" s="347"/>
      <c r="N551" s="350"/>
      <c r="O551" s="350"/>
      <c r="P551" s="347"/>
      <c r="Q551" s="157">
        <v>45</v>
      </c>
      <c r="R551" s="157">
        <f t="shared" si="16"/>
        <v>0.8099999999999999</v>
      </c>
      <c r="S551" s="87"/>
      <c r="T551" s="4"/>
      <c r="U551" s="4"/>
      <c r="V551" s="4"/>
    </row>
    <row r="552" spans="1:22" ht="15">
      <c r="A552" s="46"/>
      <c r="B552" s="46"/>
      <c r="C552" s="46"/>
      <c r="D552" s="56" t="s">
        <v>303</v>
      </c>
      <c r="E552" s="134">
        <v>0.18</v>
      </c>
      <c r="F552" s="134">
        <v>0.18</v>
      </c>
      <c r="G552" s="348"/>
      <c r="H552" s="348"/>
      <c r="I552" s="348"/>
      <c r="J552" s="364"/>
      <c r="K552" s="365"/>
      <c r="L552" s="348"/>
      <c r="M552" s="348"/>
      <c r="N552" s="351"/>
      <c r="O552" s="351"/>
      <c r="P552" s="348"/>
      <c r="Q552" s="157">
        <v>280</v>
      </c>
      <c r="R552" s="157">
        <f t="shared" si="16"/>
        <v>0.0504</v>
      </c>
      <c r="S552" s="169">
        <f>R549+R550+R551+R552</f>
        <v>1.7604</v>
      </c>
      <c r="T552" s="4"/>
      <c r="U552" s="4"/>
      <c r="V552" s="4"/>
    </row>
    <row r="553" spans="1:22" ht="15">
      <c r="A553" s="46"/>
      <c r="B553" s="46" t="s">
        <v>412</v>
      </c>
      <c r="C553" s="46">
        <v>40</v>
      </c>
      <c r="D553" s="56" t="s">
        <v>412</v>
      </c>
      <c r="E553" s="134">
        <v>40</v>
      </c>
      <c r="F553" s="134">
        <v>40</v>
      </c>
      <c r="G553" s="73">
        <v>2.6</v>
      </c>
      <c r="H553" s="138">
        <v>0.4</v>
      </c>
      <c r="I553" s="73">
        <v>13.6</v>
      </c>
      <c r="J553" s="82">
        <v>72.4</v>
      </c>
      <c r="K553" s="83"/>
      <c r="L553" s="73">
        <v>0.03</v>
      </c>
      <c r="M553" s="73">
        <v>0.012</v>
      </c>
      <c r="N553" s="116" t="s">
        <v>254</v>
      </c>
      <c r="O553" s="116" t="s">
        <v>358</v>
      </c>
      <c r="P553" s="73">
        <v>1.16</v>
      </c>
      <c r="Q553" s="157">
        <v>40</v>
      </c>
      <c r="R553" s="157">
        <f t="shared" si="16"/>
        <v>1.6</v>
      </c>
      <c r="S553" s="169">
        <f>R553</f>
        <v>1.6</v>
      </c>
      <c r="T553" s="4"/>
      <c r="U553" s="4"/>
      <c r="V553" s="4"/>
    </row>
    <row r="554" spans="1:22" ht="15">
      <c r="A554" s="56"/>
      <c r="B554" s="56" t="s">
        <v>70</v>
      </c>
      <c r="C554" s="56">
        <v>30</v>
      </c>
      <c r="D554" s="56" t="s">
        <v>305</v>
      </c>
      <c r="E554" s="134">
        <v>30</v>
      </c>
      <c r="F554" s="134">
        <v>30</v>
      </c>
      <c r="G554" s="192">
        <v>2.4</v>
      </c>
      <c r="H554" s="56">
        <v>0.36</v>
      </c>
      <c r="I554" s="56">
        <v>12.6</v>
      </c>
      <c r="J554" s="367">
        <v>60.75</v>
      </c>
      <c r="K554" s="368"/>
      <c r="L554" s="56">
        <v>0.06</v>
      </c>
      <c r="M554" s="56" t="s">
        <v>439</v>
      </c>
      <c r="N554" s="56">
        <v>0</v>
      </c>
      <c r="O554" s="122" t="s">
        <v>415</v>
      </c>
      <c r="P554" s="122" t="s">
        <v>322</v>
      </c>
      <c r="Q554" s="157">
        <v>28.33</v>
      </c>
      <c r="R554" s="157">
        <f t="shared" si="16"/>
        <v>0.8498999999999999</v>
      </c>
      <c r="S554" s="169">
        <f>R554</f>
        <v>0.8498999999999999</v>
      </c>
      <c r="T554" s="4"/>
      <c r="U554" s="4"/>
      <c r="V554" s="4"/>
    </row>
    <row r="555" spans="1:22" ht="15">
      <c r="A555" s="56"/>
      <c r="B555" s="87" t="s">
        <v>100</v>
      </c>
      <c r="C555" s="56"/>
      <c r="D555" s="56"/>
      <c r="E555" s="134"/>
      <c r="F555" s="134"/>
      <c r="G555" s="88">
        <v>22.33</v>
      </c>
      <c r="H555" s="88">
        <v>21.7</v>
      </c>
      <c r="I555" s="87">
        <f>SUM(I523:I554)</f>
        <v>102.17999999999999</v>
      </c>
      <c r="J555" s="354">
        <f>SUM(J523:K554)</f>
        <v>693.96</v>
      </c>
      <c r="K555" s="366"/>
      <c r="L555" s="87">
        <v>1.45</v>
      </c>
      <c r="M555" s="87">
        <v>0.26</v>
      </c>
      <c r="N555" s="87">
        <v>115.28</v>
      </c>
      <c r="O555" s="87">
        <v>137.89</v>
      </c>
      <c r="P555" s="125" t="s">
        <v>484</v>
      </c>
      <c r="Q555" s="56"/>
      <c r="R555" s="157"/>
      <c r="S555" s="169" t="e">
        <f>S523+S532+S539+S548+S552+S553+S554</f>
        <v>#VALUE!</v>
      </c>
      <c r="T555" s="4"/>
      <c r="U555" s="4"/>
      <c r="V555" s="4"/>
    </row>
    <row r="556" spans="1:22" ht="15">
      <c r="A556" s="91"/>
      <c r="B556" s="93"/>
      <c r="C556" s="92"/>
      <c r="D556" s="92"/>
      <c r="E556" s="92"/>
      <c r="F556" s="92"/>
      <c r="G556" s="93"/>
      <c r="H556" s="93"/>
      <c r="I556" s="93"/>
      <c r="J556" s="93"/>
      <c r="K556" s="93"/>
      <c r="L556" s="93"/>
      <c r="M556" s="93"/>
      <c r="N556" s="93"/>
      <c r="O556" s="93"/>
      <c r="P556" s="151"/>
      <c r="Q556" s="92"/>
      <c r="R556" s="157"/>
      <c r="S556" s="190"/>
      <c r="T556" s="4"/>
      <c r="U556" s="4"/>
      <c r="V556" s="4"/>
    </row>
    <row r="557" spans="1:22" ht="15">
      <c r="A557" s="219"/>
      <c r="B557" s="93" t="s">
        <v>53</v>
      </c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157"/>
      <c r="S557" s="190"/>
      <c r="T557" s="4"/>
      <c r="U557" s="4"/>
      <c r="V557" s="4"/>
    </row>
    <row r="558" spans="1:22" ht="15">
      <c r="A558" s="106">
        <v>1081</v>
      </c>
      <c r="B558" s="106" t="s">
        <v>568</v>
      </c>
      <c r="C558" s="106">
        <v>70</v>
      </c>
      <c r="D558" s="56" t="s">
        <v>31</v>
      </c>
      <c r="E558" s="56">
        <v>51.2</v>
      </c>
      <c r="F558" s="56">
        <v>51.2</v>
      </c>
      <c r="G558" s="371"/>
      <c r="H558" s="371"/>
      <c r="I558" s="346"/>
      <c r="J558" s="360"/>
      <c r="K558" s="361"/>
      <c r="L558" s="371"/>
      <c r="M558" s="371"/>
      <c r="N558" s="371"/>
      <c r="O558" s="371"/>
      <c r="P558" s="371"/>
      <c r="Q558" s="157">
        <v>47</v>
      </c>
      <c r="R558" s="157">
        <f aca="true" t="shared" si="17" ref="R558:R566">Q558/1000*E558</f>
        <v>2.4064</v>
      </c>
      <c r="S558" s="87"/>
      <c r="T558" s="4"/>
      <c r="U558" s="4"/>
      <c r="V558" s="4"/>
    </row>
    <row r="559" spans="1:22" ht="15">
      <c r="A559" s="42" t="s">
        <v>267</v>
      </c>
      <c r="B559" s="42" t="s">
        <v>569</v>
      </c>
      <c r="C559" s="42"/>
      <c r="D559" s="56" t="s">
        <v>60</v>
      </c>
      <c r="E559" s="56">
        <v>3.8</v>
      </c>
      <c r="F559" s="56">
        <v>3.8</v>
      </c>
      <c r="G559" s="350"/>
      <c r="H559" s="350"/>
      <c r="I559" s="347"/>
      <c r="J559" s="362"/>
      <c r="K559" s="363"/>
      <c r="L559" s="347"/>
      <c r="M559" s="347"/>
      <c r="N559" s="347"/>
      <c r="O559" s="347"/>
      <c r="P559" s="350"/>
      <c r="Q559" s="157">
        <v>6.5</v>
      </c>
      <c r="R559" s="157">
        <f>Q559/40*E559</f>
        <v>0.6174999999999999</v>
      </c>
      <c r="S559" s="87"/>
      <c r="T559" s="4"/>
      <c r="U559" s="4"/>
      <c r="V559" s="4"/>
    </row>
    <row r="560" spans="1:22" ht="15">
      <c r="A560" s="42"/>
      <c r="B560" s="42"/>
      <c r="C560" s="42"/>
      <c r="D560" s="56" t="s">
        <v>68</v>
      </c>
      <c r="E560" s="56">
        <v>2.3</v>
      </c>
      <c r="F560" s="56">
        <v>2.3</v>
      </c>
      <c r="G560" s="350"/>
      <c r="H560" s="350"/>
      <c r="I560" s="347"/>
      <c r="J560" s="362"/>
      <c r="K560" s="363"/>
      <c r="L560" s="347"/>
      <c r="M560" s="347"/>
      <c r="N560" s="347"/>
      <c r="O560" s="347"/>
      <c r="P560" s="350"/>
      <c r="Q560" s="157">
        <v>460</v>
      </c>
      <c r="R560" s="157">
        <f t="shared" si="17"/>
        <v>1.058</v>
      </c>
      <c r="S560" s="87"/>
      <c r="T560" s="4"/>
      <c r="U560" s="4"/>
      <c r="V560" s="4"/>
    </row>
    <row r="561" spans="1:22" ht="15">
      <c r="A561" s="42"/>
      <c r="B561" s="42"/>
      <c r="C561" s="42"/>
      <c r="D561" s="106" t="s">
        <v>299</v>
      </c>
      <c r="E561" s="106">
        <v>30.8</v>
      </c>
      <c r="F561" s="106">
        <v>30.8</v>
      </c>
      <c r="G561" s="350"/>
      <c r="H561" s="350"/>
      <c r="I561" s="347"/>
      <c r="J561" s="362"/>
      <c r="K561" s="363"/>
      <c r="L561" s="347"/>
      <c r="M561" s="347"/>
      <c r="N561" s="347"/>
      <c r="O561" s="347"/>
      <c r="P561" s="350"/>
      <c r="Q561" s="157">
        <v>27</v>
      </c>
      <c r="R561" s="157">
        <f t="shared" si="17"/>
        <v>0.8316</v>
      </c>
      <c r="S561" s="169"/>
      <c r="T561" s="4"/>
      <c r="U561" s="4"/>
      <c r="V561" s="4"/>
    </row>
    <row r="562" spans="1:22" ht="15">
      <c r="A562" s="42"/>
      <c r="B562" s="42"/>
      <c r="C562" s="42"/>
      <c r="D562" s="56" t="s">
        <v>56</v>
      </c>
      <c r="E562" s="56">
        <v>0.7</v>
      </c>
      <c r="F562" s="56">
        <v>0.7</v>
      </c>
      <c r="G562" s="137"/>
      <c r="H562" s="137"/>
      <c r="I562" s="96"/>
      <c r="J562" s="70"/>
      <c r="K562" s="70"/>
      <c r="L562" s="70"/>
      <c r="M562" s="137"/>
      <c r="N562" s="70"/>
      <c r="O562" s="96"/>
      <c r="P562" s="137"/>
      <c r="Q562" s="157">
        <v>340</v>
      </c>
      <c r="R562" s="157">
        <f t="shared" si="17"/>
        <v>0.238</v>
      </c>
      <c r="S562" s="169"/>
      <c r="T562" s="4"/>
      <c r="U562" s="4"/>
      <c r="V562" s="4"/>
    </row>
    <row r="563" spans="1:22" ht="15">
      <c r="A563" s="289"/>
      <c r="B563" s="289"/>
      <c r="C563" s="289"/>
      <c r="D563" s="290" t="s">
        <v>102</v>
      </c>
      <c r="E563" s="331">
        <v>0.7</v>
      </c>
      <c r="F563" s="331">
        <v>0.7</v>
      </c>
      <c r="G563" s="404">
        <v>3.71</v>
      </c>
      <c r="H563" s="404">
        <v>7.07</v>
      </c>
      <c r="I563" s="404">
        <v>23.1</v>
      </c>
      <c r="J563" s="406">
        <v>173.6</v>
      </c>
      <c r="K563" s="407"/>
      <c r="L563" s="404">
        <v>0.09</v>
      </c>
      <c r="M563" s="404">
        <v>0.11</v>
      </c>
      <c r="N563" s="404">
        <v>0.5</v>
      </c>
      <c r="O563" s="404">
        <v>2.1</v>
      </c>
      <c r="P563" s="404">
        <v>0.8</v>
      </c>
      <c r="Q563" s="288">
        <v>12</v>
      </c>
      <c r="R563" s="157">
        <f t="shared" si="17"/>
        <v>0.0084</v>
      </c>
      <c r="S563" s="125"/>
      <c r="T563" s="4"/>
      <c r="U563" s="4"/>
      <c r="V563" s="4"/>
    </row>
    <row r="564" spans="1:22" ht="15">
      <c r="A564" s="289"/>
      <c r="B564" s="289"/>
      <c r="C564" s="289"/>
      <c r="D564" s="122" t="s">
        <v>45</v>
      </c>
      <c r="E564" s="158" t="s">
        <v>570</v>
      </c>
      <c r="F564" s="122" t="s">
        <v>570</v>
      </c>
      <c r="G564" s="404"/>
      <c r="H564" s="350"/>
      <c r="I564" s="350"/>
      <c r="J564" s="408"/>
      <c r="K564" s="407"/>
      <c r="L564" s="350"/>
      <c r="M564" s="350"/>
      <c r="N564" s="350"/>
      <c r="O564" s="350"/>
      <c r="P564" s="350"/>
      <c r="Q564" s="288">
        <v>75</v>
      </c>
      <c r="R564" s="157" t="e">
        <f t="shared" si="17"/>
        <v>#VALUE!</v>
      </c>
      <c r="S564" s="125"/>
      <c r="T564" s="4"/>
      <c r="U564" s="4"/>
      <c r="V564" s="4"/>
    </row>
    <row r="565" spans="1:22" ht="15">
      <c r="A565" s="289"/>
      <c r="B565" s="289"/>
      <c r="C565" s="289"/>
      <c r="D565" s="122" t="s">
        <v>33</v>
      </c>
      <c r="E565" s="158" t="s">
        <v>571</v>
      </c>
      <c r="F565" s="122" t="s">
        <v>571</v>
      </c>
      <c r="G565" s="404"/>
      <c r="H565" s="350"/>
      <c r="I565" s="350"/>
      <c r="J565" s="408"/>
      <c r="K565" s="407"/>
      <c r="L565" s="350"/>
      <c r="M565" s="350"/>
      <c r="N565" s="350"/>
      <c r="O565" s="350"/>
      <c r="P565" s="350"/>
      <c r="Q565" s="157">
        <v>45</v>
      </c>
      <c r="R565" s="157" t="e">
        <f t="shared" si="17"/>
        <v>#VALUE!</v>
      </c>
      <c r="S565" s="125"/>
      <c r="T565" s="4"/>
      <c r="U565" s="4"/>
      <c r="V565" s="4"/>
    </row>
    <row r="566" spans="1:22" ht="15">
      <c r="A566" s="290"/>
      <c r="B566" s="290"/>
      <c r="C566" s="290"/>
      <c r="D566" s="122" t="s">
        <v>401</v>
      </c>
      <c r="E566" s="158" t="s">
        <v>572</v>
      </c>
      <c r="F566" s="122" t="s">
        <v>572</v>
      </c>
      <c r="G566" s="405"/>
      <c r="H566" s="351"/>
      <c r="I566" s="351"/>
      <c r="J566" s="409"/>
      <c r="K566" s="410"/>
      <c r="L566" s="351"/>
      <c r="M566" s="351"/>
      <c r="N566" s="351"/>
      <c r="O566" s="351"/>
      <c r="P566" s="351"/>
      <c r="Q566" s="157">
        <v>90</v>
      </c>
      <c r="R566" s="157">
        <f t="shared" si="17"/>
        <v>0.63</v>
      </c>
      <c r="S566" s="169" t="e">
        <f>R558+R559+R560+R562+R563+R564+R565+R566</f>
        <v>#VALUE!</v>
      </c>
      <c r="T566" s="4"/>
      <c r="U566" s="4"/>
      <c r="V566" s="4"/>
    </row>
    <row r="567" spans="1:22" ht="15">
      <c r="A567" s="122" t="s">
        <v>573</v>
      </c>
      <c r="B567" s="122" t="s">
        <v>73</v>
      </c>
      <c r="C567" s="122" t="s">
        <v>574</v>
      </c>
      <c r="D567" s="122" t="s">
        <v>73</v>
      </c>
      <c r="E567" s="130">
        <v>185.4</v>
      </c>
      <c r="F567" s="192">
        <v>180</v>
      </c>
      <c r="G567" s="138">
        <v>5.4</v>
      </c>
      <c r="H567" s="138">
        <v>10.8</v>
      </c>
      <c r="I567" s="138">
        <v>7.38</v>
      </c>
      <c r="J567" s="291">
        <v>153</v>
      </c>
      <c r="K567" s="292"/>
      <c r="L567" s="138">
        <v>0.03</v>
      </c>
      <c r="M567" s="116" t="s">
        <v>506</v>
      </c>
      <c r="N567" s="116" t="s">
        <v>465</v>
      </c>
      <c r="O567" s="138">
        <v>248</v>
      </c>
      <c r="P567" s="116" t="s">
        <v>507</v>
      </c>
      <c r="Q567" s="157">
        <v>54</v>
      </c>
      <c r="R567" s="157">
        <f>Q567/1000*E567</f>
        <v>10.0116</v>
      </c>
      <c r="S567" s="169">
        <f>R567</f>
        <v>10.0116</v>
      </c>
      <c r="T567" s="4"/>
      <c r="U567" s="4"/>
      <c r="V567" s="4"/>
    </row>
    <row r="568" spans="1:22" ht="15">
      <c r="A568" s="91"/>
      <c r="B568" s="93" t="s">
        <v>100</v>
      </c>
      <c r="C568" s="92"/>
      <c r="D568" s="92"/>
      <c r="E568" s="92"/>
      <c r="F568" s="92"/>
      <c r="G568" s="88">
        <v>9.11</v>
      </c>
      <c r="H568" s="88">
        <v>17.87</v>
      </c>
      <c r="I568" s="87">
        <f>SUM(I558:I567)</f>
        <v>30.48</v>
      </c>
      <c r="J568" s="354">
        <f>SUM(J558:K567)</f>
        <v>326.6</v>
      </c>
      <c r="K568" s="366"/>
      <c r="L568" s="87">
        <v>0.14</v>
      </c>
      <c r="M568" s="87">
        <v>0.33</v>
      </c>
      <c r="N568" s="87">
        <v>16.65</v>
      </c>
      <c r="O568" s="87">
        <v>219.83</v>
      </c>
      <c r="P568" s="125" t="s">
        <v>367</v>
      </c>
      <c r="Q568" s="192"/>
      <c r="R568" s="56"/>
      <c r="S568" s="169" t="e">
        <f>S566+S567</f>
        <v>#VALUE!</v>
      </c>
      <c r="T568" s="4"/>
      <c r="U568" s="4"/>
      <c r="V568" s="4"/>
    </row>
    <row r="569" spans="1:22" ht="15">
      <c r="A569" s="91"/>
      <c r="B569" s="93" t="s">
        <v>307</v>
      </c>
      <c r="C569" s="92"/>
      <c r="D569" s="92"/>
      <c r="E569" s="92"/>
      <c r="F569" s="92"/>
      <c r="G569" s="125" t="s">
        <v>630</v>
      </c>
      <c r="H569" s="87">
        <f>SUM(H519+H521+H555+H568)</f>
        <v>55.370000000000005</v>
      </c>
      <c r="I569" s="87">
        <f>SUM(I519+I521+I555+I568)</f>
        <v>189.67999999999998</v>
      </c>
      <c r="J569" s="354">
        <f>SUM(J519+J521+J555+J568)</f>
        <v>1481.7600000000002</v>
      </c>
      <c r="K569" s="366"/>
      <c r="L569" s="87">
        <v>1.81</v>
      </c>
      <c r="M569" s="125" t="s">
        <v>456</v>
      </c>
      <c r="N569" s="87">
        <v>133.95</v>
      </c>
      <c r="O569" s="87">
        <v>392.59</v>
      </c>
      <c r="P569" s="125" t="s">
        <v>485</v>
      </c>
      <c r="Q569" s="192"/>
      <c r="R569" s="56"/>
      <c r="S569" s="169" t="e">
        <f>S519+S521+S555+S568</f>
        <v>#VALUE!</v>
      </c>
      <c r="T569" s="4"/>
      <c r="U569" s="4"/>
      <c r="V569" s="4"/>
    </row>
    <row r="570" spans="1:22" ht="1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25"/>
      <c r="R570" s="16"/>
      <c r="S570" s="16"/>
      <c r="T570" s="4"/>
      <c r="U570" s="4"/>
      <c r="V570" s="4"/>
    </row>
    <row r="571" spans="1:22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26"/>
      <c r="R571" s="4"/>
      <c r="S571" s="4"/>
      <c r="T571" s="4"/>
      <c r="U571" s="4"/>
      <c r="V571" s="4"/>
    </row>
    <row r="572" spans="1:22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26"/>
      <c r="R572" s="4"/>
      <c r="S572" s="4"/>
      <c r="T572" s="4"/>
      <c r="U572" s="4"/>
      <c r="V572" s="4"/>
    </row>
    <row r="573" spans="1:22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26"/>
      <c r="R573" s="4"/>
      <c r="S573" s="4"/>
      <c r="T573" s="4"/>
      <c r="U573" s="4"/>
      <c r="V573" s="4"/>
    </row>
    <row r="574" spans="1:22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26"/>
      <c r="R574" s="4"/>
      <c r="S574" s="4"/>
      <c r="T574" s="4"/>
      <c r="U574" s="4"/>
      <c r="V574" s="4"/>
    </row>
    <row r="575" spans="1:22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26"/>
      <c r="R575" s="4"/>
      <c r="S575" s="4"/>
      <c r="T575" s="4"/>
      <c r="U575" s="4"/>
      <c r="V575" s="4"/>
    </row>
    <row r="576" spans="1:22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26"/>
      <c r="R576" s="4"/>
      <c r="S576" s="4"/>
      <c r="T576" s="4"/>
      <c r="U576" s="4"/>
      <c r="V576" s="4"/>
    </row>
    <row r="577" spans="1:22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26"/>
      <c r="R577" s="4"/>
      <c r="S577" s="4"/>
      <c r="T577" s="4"/>
      <c r="U577" s="4"/>
      <c r="V577" s="4"/>
    </row>
    <row r="578" spans="1:22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26"/>
      <c r="R578" s="4"/>
      <c r="S578" s="4"/>
      <c r="T578" s="4"/>
      <c r="U578" s="4"/>
      <c r="V578" s="4"/>
    </row>
    <row r="579" spans="1:22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26"/>
      <c r="R579" s="4"/>
      <c r="S579" s="4"/>
      <c r="T579" s="4"/>
      <c r="U579" s="4"/>
      <c r="V579" s="4"/>
    </row>
    <row r="580" spans="1:22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26"/>
      <c r="R580" s="4"/>
      <c r="S580" s="4"/>
      <c r="T580" s="4"/>
      <c r="U580" s="4"/>
      <c r="V580" s="4"/>
    </row>
    <row r="581" spans="1:22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26"/>
      <c r="R581" s="4"/>
      <c r="S581" s="4"/>
      <c r="T581" s="4"/>
      <c r="U581" s="4"/>
      <c r="V581" s="4"/>
    </row>
    <row r="582" spans="1:22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26"/>
      <c r="R582" s="4"/>
      <c r="S582" s="4"/>
      <c r="T582" s="4"/>
      <c r="U582" s="4"/>
      <c r="V582" s="4"/>
    </row>
    <row r="583" spans="1:22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26"/>
      <c r="R583" s="4"/>
      <c r="S583" s="4"/>
      <c r="T583" s="4"/>
      <c r="U583" s="4"/>
      <c r="V583" s="4"/>
    </row>
    <row r="584" spans="1:22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26"/>
      <c r="R584" s="4"/>
      <c r="S584" s="4"/>
      <c r="T584" s="4"/>
      <c r="U584" s="4"/>
      <c r="V584" s="4"/>
    </row>
    <row r="585" spans="1:22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26"/>
      <c r="R585" s="4"/>
      <c r="S585" s="4"/>
      <c r="T585" s="4"/>
      <c r="U585" s="4"/>
      <c r="V585" s="4"/>
    </row>
    <row r="586" spans="1:22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26"/>
      <c r="R586" s="4"/>
      <c r="S586" s="4"/>
      <c r="T586" s="4"/>
      <c r="U586" s="4"/>
      <c r="V586" s="4"/>
    </row>
    <row r="587" spans="1:22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26"/>
      <c r="R587" s="4"/>
      <c r="S587" s="4"/>
      <c r="T587" s="4"/>
      <c r="U587" s="4"/>
      <c r="V587" s="4"/>
    </row>
    <row r="588" spans="1:22" ht="15">
      <c r="A588" s="4"/>
      <c r="B588" s="18" t="s">
        <v>575</v>
      </c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5">
      <c r="A589" s="35" t="s">
        <v>0</v>
      </c>
      <c r="B589" s="35" t="s">
        <v>1</v>
      </c>
      <c r="C589" s="35" t="s">
        <v>3</v>
      </c>
      <c r="D589" s="35" t="s">
        <v>5</v>
      </c>
      <c r="E589" s="354" t="s">
        <v>3</v>
      </c>
      <c r="F589" s="355"/>
      <c r="G589" s="358" t="s">
        <v>26</v>
      </c>
      <c r="H589" s="359"/>
      <c r="I589" s="359"/>
      <c r="J589" s="186" t="s">
        <v>11</v>
      </c>
      <c r="K589" s="187"/>
      <c r="L589" s="354" t="s">
        <v>13</v>
      </c>
      <c r="M589" s="355"/>
      <c r="N589" s="355"/>
      <c r="O589" s="358" t="s">
        <v>24</v>
      </c>
      <c r="P589" s="359"/>
      <c r="Q589" s="41" t="s">
        <v>19</v>
      </c>
      <c r="R589" s="41" t="s">
        <v>21</v>
      </c>
      <c r="S589" s="41" t="s">
        <v>21</v>
      </c>
      <c r="T589" s="4"/>
      <c r="U589" s="4"/>
      <c r="V589" s="4"/>
    </row>
    <row r="590" spans="1:22" ht="15">
      <c r="A590" s="42"/>
      <c r="B590" s="43" t="s">
        <v>2</v>
      </c>
      <c r="C590" s="43" t="s">
        <v>4</v>
      </c>
      <c r="D590" s="42"/>
      <c r="E590" s="35" t="s">
        <v>6</v>
      </c>
      <c r="F590" s="35" t="s">
        <v>7</v>
      </c>
      <c r="G590" s="370" t="s">
        <v>27</v>
      </c>
      <c r="H590" s="370"/>
      <c r="I590" s="370"/>
      <c r="J590" s="188" t="s">
        <v>12</v>
      </c>
      <c r="K590" s="189"/>
      <c r="L590" s="356" t="s">
        <v>14</v>
      </c>
      <c r="M590" s="352" t="s">
        <v>15</v>
      </c>
      <c r="N590" s="352" t="s">
        <v>16</v>
      </c>
      <c r="O590" s="369" t="s">
        <v>25</v>
      </c>
      <c r="P590" s="369"/>
      <c r="Q590" s="45" t="s">
        <v>20</v>
      </c>
      <c r="R590" s="45" t="s">
        <v>22</v>
      </c>
      <c r="S590" s="45" t="s">
        <v>23</v>
      </c>
      <c r="T590" s="4"/>
      <c r="U590" s="4"/>
      <c r="V590" s="4"/>
    </row>
    <row r="591" spans="1:22" ht="15">
      <c r="A591" s="46"/>
      <c r="B591" s="46"/>
      <c r="C591" s="46"/>
      <c r="D591" s="46"/>
      <c r="E591" s="46"/>
      <c r="F591" s="46"/>
      <c r="G591" s="47" t="s">
        <v>8</v>
      </c>
      <c r="H591" s="47" t="s">
        <v>9</v>
      </c>
      <c r="I591" s="47" t="s">
        <v>10</v>
      </c>
      <c r="J591" s="48"/>
      <c r="K591" s="49"/>
      <c r="L591" s="357"/>
      <c r="M591" s="353"/>
      <c r="N591" s="353"/>
      <c r="O591" s="47" t="s">
        <v>17</v>
      </c>
      <c r="P591" s="47" t="s">
        <v>18</v>
      </c>
      <c r="Q591" s="46"/>
      <c r="R591" s="46"/>
      <c r="S591" s="46"/>
      <c r="T591" s="4"/>
      <c r="U591" s="4"/>
      <c r="V591" s="4"/>
    </row>
    <row r="592" spans="1:22" ht="15">
      <c r="A592" s="36" t="s">
        <v>35</v>
      </c>
      <c r="B592" s="37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283"/>
      <c r="S592" s="62"/>
      <c r="T592" s="4"/>
      <c r="U592" s="4"/>
      <c r="V592" s="4"/>
    </row>
    <row r="593" spans="1:22" ht="15">
      <c r="A593" s="106">
        <v>161</v>
      </c>
      <c r="B593" s="106" t="s">
        <v>309</v>
      </c>
      <c r="C593" s="106">
        <v>200</v>
      </c>
      <c r="D593" s="56" t="s">
        <v>310</v>
      </c>
      <c r="E593" s="56">
        <v>12</v>
      </c>
      <c r="F593" s="56">
        <v>12</v>
      </c>
      <c r="G593" s="371">
        <v>4.96</v>
      </c>
      <c r="H593" s="371">
        <v>6.32</v>
      </c>
      <c r="I593" s="346">
        <v>18.56</v>
      </c>
      <c r="J593" s="360">
        <v>150.4</v>
      </c>
      <c r="K593" s="361"/>
      <c r="L593" s="346" t="s">
        <v>117</v>
      </c>
      <c r="M593" s="346" t="s">
        <v>143</v>
      </c>
      <c r="N593" s="346" t="s">
        <v>177</v>
      </c>
      <c r="O593" s="346" t="s">
        <v>311</v>
      </c>
      <c r="P593" s="346" t="s">
        <v>312</v>
      </c>
      <c r="Q593" s="157">
        <v>58</v>
      </c>
      <c r="R593" s="157">
        <f aca="true" t="shared" si="18" ref="R593:R602">Q593/1000*E593</f>
        <v>0.6960000000000001</v>
      </c>
      <c r="S593" s="56"/>
      <c r="T593" s="4"/>
      <c r="U593" s="4"/>
      <c r="V593" s="4"/>
    </row>
    <row r="594" spans="1:22" ht="15">
      <c r="A594" s="42"/>
      <c r="B594" s="42" t="s">
        <v>293</v>
      </c>
      <c r="C594" s="42"/>
      <c r="D594" s="56" t="s">
        <v>31</v>
      </c>
      <c r="E594" s="56">
        <v>100</v>
      </c>
      <c r="F594" s="56">
        <v>100</v>
      </c>
      <c r="G594" s="350"/>
      <c r="H594" s="350"/>
      <c r="I594" s="347"/>
      <c r="J594" s="362"/>
      <c r="K594" s="363"/>
      <c r="L594" s="347"/>
      <c r="M594" s="347"/>
      <c r="N594" s="347"/>
      <c r="O594" s="347"/>
      <c r="P594" s="347"/>
      <c r="Q594" s="157">
        <v>47</v>
      </c>
      <c r="R594" s="157">
        <f t="shared" si="18"/>
        <v>4.7</v>
      </c>
      <c r="S594" s="56"/>
      <c r="T594" s="4"/>
      <c r="U594" s="4"/>
      <c r="V594" s="4"/>
    </row>
    <row r="595" spans="1:22" ht="15">
      <c r="A595" s="42"/>
      <c r="B595" s="42"/>
      <c r="C595" s="42"/>
      <c r="D595" s="56" t="s">
        <v>32</v>
      </c>
      <c r="E595" s="56">
        <v>110</v>
      </c>
      <c r="F595" s="56">
        <v>110</v>
      </c>
      <c r="G595" s="350"/>
      <c r="H595" s="350"/>
      <c r="I595" s="347"/>
      <c r="J595" s="362"/>
      <c r="K595" s="363"/>
      <c r="L595" s="347"/>
      <c r="M595" s="347"/>
      <c r="N595" s="347"/>
      <c r="O595" s="347"/>
      <c r="P595" s="347"/>
      <c r="Q595" s="157"/>
      <c r="R595" s="157">
        <f t="shared" si="18"/>
        <v>0</v>
      </c>
      <c r="S595" s="56"/>
      <c r="T595" s="4"/>
      <c r="U595" s="4"/>
      <c r="V595" s="4"/>
    </row>
    <row r="596" spans="1:22" ht="15">
      <c r="A596" s="42"/>
      <c r="B596" s="42"/>
      <c r="C596" s="42"/>
      <c r="D596" s="56" t="s">
        <v>68</v>
      </c>
      <c r="E596" s="130">
        <v>1.6</v>
      </c>
      <c r="F596" s="192">
        <v>1.6</v>
      </c>
      <c r="G596" s="350"/>
      <c r="H596" s="350"/>
      <c r="I596" s="347"/>
      <c r="J596" s="362"/>
      <c r="K596" s="363"/>
      <c r="L596" s="347"/>
      <c r="M596" s="347"/>
      <c r="N596" s="347"/>
      <c r="O596" s="347"/>
      <c r="P596" s="347"/>
      <c r="Q596" s="157">
        <v>460</v>
      </c>
      <c r="R596" s="157">
        <f t="shared" si="18"/>
        <v>0.7360000000000001</v>
      </c>
      <c r="S596" s="56"/>
      <c r="T596" s="4"/>
      <c r="U596" s="4"/>
      <c r="V596" s="4"/>
    </row>
    <row r="597" spans="1:22" ht="15">
      <c r="A597" s="46"/>
      <c r="B597" s="46"/>
      <c r="C597" s="46"/>
      <c r="D597" s="56" t="s">
        <v>33</v>
      </c>
      <c r="E597" s="130">
        <v>2.4</v>
      </c>
      <c r="F597" s="192">
        <v>2.4</v>
      </c>
      <c r="G597" s="351"/>
      <c r="H597" s="351"/>
      <c r="I597" s="348"/>
      <c r="J597" s="364"/>
      <c r="K597" s="365"/>
      <c r="L597" s="348"/>
      <c r="M597" s="348"/>
      <c r="N597" s="348"/>
      <c r="O597" s="348"/>
      <c r="P597" s="348"/>
      <c r="Q597" s="157">
        <v>45</v>
      </c>
      <c r="R597" s="157">
        <f t="shared" si="18"/>
        <v>0.108</v>
      </c>
      <c r="S597" s="169">
        <f>R593+R594+R596+R597</f>
        <v>6.239999999999999</v>
      </c>
      <c r="T597" s="4"/>
      <c r="U597" s="4"/>
      <c r="V597" s="4"/>
    </row>
    <row r="598" spans="1:22" ht="15">
      <c r="A598" s="106">
        <v>1</v>
      </c>
      <c r="B598" s="106" t="s">
        <v>463</v>
      </c>
      <c r="C598" s="106">
        <v>33</v>
      </c>
      <c r="D598" s="106" t="s">
        <v>298</v>
      </c>
      <c r="E598" s="106">
        <v>25</v>
      </c>
      <c r="F598" s="106">
        <v>25</v>
      </c>
      <c r="G598" s="293">
        <v>1.54</v>
      </c>
      <c r="H598" s="293">
        <v>12.6</v>
      </c>
      <c r="I598" s="66">
        <v>9.52</v>
      </c>
      <c r="J598" s="346">
        <v>161</v>
      </c>
      <c r="K598" s="346"/>
      <c r="L598" s="66">
        <v>0.05</v>
      </c>
      <c r="M598" s="66">
        <v>0.03</v>
      </c>
      <c r="N598" s="66">
        <v>0</v>
      </c>
      <c r="O598" s="66">
        <v>10</v>
      </c>
      <c r="P598" s="66">
        <v>0.5</v>
      </c>
      <c r="Q598" s="157">
        <v>28.33</v>
      </c>
      <c r="R598" s="157">
        <f t="shared" si="18"/>
        <v>0.7082499999999999</v>
      </c>
      <c r="S598" s="87"/>
      <c r="T598" s="4"/>
      <c r="U598" s="4"/>
      <c r="V598" s="4"/>
    </row>
    <row r="599" spans="1:22" ht="15">
      <c r="A599" s="46"/>
      <c r="B599" s="46" t="s">
        <v>464</v>
      </c>
      <c r="C599" s="46" t="s">
        <v>115</v>
      </c>
      <c r="D599" s="46" t="s">
        <v>473</v>
      </c>
      <c r="E599" s="46">
        <v>8</v>
      </c>
      <c r="F599" s="46">
        <v>8</v>
      </c>
      <c r="G599" s="294" t="s">
        <v>115</v>
      </c>
      <c r="H599" s="294" t="s">
        <v>115</v>
      </c>
      <c r="I599" s="72" t="s">
        <v>115</v>
      </c>
      <c r="J599" s="348" t="s">
        <v>115</v>
      </c>
      <c r="K599" s="348"/>
      <c r="L599" s="72"/>
      <c r="M599" s="72"/>
      <c r="N599" s="72"/>
      <c r="O599" s="72"/>
      <c r="P599" s="72"/>
      <c r="Q599" s="157">
        <v>460</v>
      </c>
      <c r="R599" s="157">
        <f t="shared" si="18"/>
        <v>3.68</v>
      </c>
      <c r="S599" s="169">
        <f>R598+R599</f>
        <v>4.38825</v>
      </c>
      <c r="T599" s="4"/>
      <c r="U599" s="4"/>
      <c r="V599" s="4"/>
    </row>
    <row r="600" spans="1:22" ht="15">
      <c r="A600" s="106" t="s">
        <v>258</v>
      </c>
      <c r="B600" s="106" t="s">
        <v>291</v>
      </c>
      <c r="C600" s="106">
        <v>180</v>
      </c>
      <c r="D600" s="56" t="s">
        <v>37</v>
      </c>
      <c r="E600" s="56">
        <v>0.9</v>
      </c>
      <c r="F600" s="192">
        <v>0.9</v>
      </c>
      <c r="G600" s="346">
        <v>0.28</v>
      </c>
      <c r="H600" s="346">
        <v>0</v>
      </c>
      <c r="I600" s="346">
        <v>13.68</v>
      </c>
      <c r="J600" s="360">
        <v>54</v>
      </c>
      <c r="K600" s="361"/>
      <c r="L600" s="346" t="s">
        <v>122</v>
      </c>
      <c r="M600" s="346" t="s">
        <v>129</v>
      </c>
      <c r="N600" s="349" t="s">
        <v>260</v>
      </c>
      <c r="O600" s="349" t="s">
        <v>261</v>
      </c>
      <c r="P600" s="346" t="s">
        <v>181</v>
      </c>
      <c r="Q600" s="157">
        <v>480</v>
      </c>
      <c r="R600" s="157">
        <f t="shared" si="18"/>
        <v>0.432</v>
      </c>
      <c r="S600" s="87"/>
      <c r="T600" s="4"/>
      <c r="U600" s="4"/>
      <c r="V600" s="4"/>
    </row>
    <row r="601" spans="1:22" ht="15">
      <c r="A601" s="42">
        <v>684</v>
      </c>
      <c r="B601" s="42"/>
      <c r="C601" s="42"/>
      <c r="D601" s="56" t="s">
        <v>32</v>
      </c>
      <c r="E601" s="56">
        <v>135</v>
      </c>
      <c r="F601" s="56">
        <v>135</v>
      </c>
      <c r="G601" s="347"/>
      <c r="H601" s="347"/>
      <c r="I601" s="347"/>
      <c r="J601" s="362"/>
      <c r="K601" s="363"/>
      <c r="L601" s="347"/>
      <c r="M601" s="347"/>
      <c r="N601" s="350"/>
      <c r="O601" s="350"/>
      <c r="P601" s="347"/>
      <c r="Q601" s="157"/>
      <c r="R601" s="157">
        <f t="shared" si="18"/>
        <v>0</v>
      </c>
      <c r="S601" s="87"/>
      <c r="T601" s="4"/>
      <c r="U601" s="4"/>
      <c r="V601" s="4"/>
    </row>
    <row r="602" spans="1:22" ht="15">
      <c r="A602" s="42"/>
      <c r="B602" s="42"/>
      <c r="C602" s="42"/>
      <c r="D602" s="56" t="s">
        <v>33</v>
      </c>
      <c r="E602" s="130">
        <v>13.5</v>
      </c>
      <c r="F602" s="192">
        <v>13.5</v>
      </c>
      <c r="G602" s="347"/>
      <c r="H602" s="347"/>
      <c r="I602" s="347"/>
      <c r="J602" s="362"/>
      <c r="K602" s="363"/>
      <c r="L602" s="347"/>
      <c r="M602" s="347"/>
      <c r="N602" s="350"/>
      <c r="O602" s="350"/>
      <c r="P602" s="347"/>
      <c r="Q602" s="157">
        <v>45</v>
      </c>
      <c r="R602" s="157">
        <f t="shared" si="18"/>
        <v>0.6074999999999999</v>
      </c>
      <c r="S602" s="87"/>
      <c r="T602" s="4"/>
      <c r="U602" s="4"/>
      <c r="V602" s="4"/>
    </row>
    <row r="603" spans="1:22" ht="15">
      <c r="A603" s="46"/>
      <c r="B603" s="46"/>
      <c r="C603" s="46"/>
      <c r="D603" s="56"/>
      <c r="E603" s="158"/>
      <c r="F603" s="122"/>
      <c r="G603" s="348"/>
      <c r="H603" s="348"/>
      <c r="I603" s="348"/>
      <c r="J603" s="364"/>
      <c r="K603" s="365"/>
      <c r="L603" s="348"/>
      <c r="M603" s="348"/>
      <c r="N603" s="351"/>
      <c r="O603" s="351"/>
      <c r="P603" s="348"/>
      <c r="Q603" s="157"/>
      <c r="R603" s="157">
        <f>V604</f>
        <v>0</v>
      </c>
      <c r="S603" s="169">
        <f>R600+R601++R602+R603</f>
        <v>1.0394999999999999</v>
      </c>
      <c r="T603" s="4"/>
      <c r="U603" s="4"/>
      <c r="V603" s="4"/>
    </row>
    <row r="604" spans="1:22" ht="15">
      <c r="A604" s="219"/>
      <c r="B604" s="93" t="s">
        <v>100</v>
      </c>
      <c r="C604" s="92"/>
      <c r="D604" s="92"/>
      <c r="E604" s="92"/>
      <c r="F604" s="92"/>
      <c r="G604" s="88">
        <v>6.78</v>
      </c>
      <c r="H604" s="88">
        <v>18.92</v>
      </c>
      <c r="I604" s="88">
        <v>41.76</v>
      </c>
      <c r="J604" s="354">
        <f>SUM(J593:K603)</f>
        <v>365.4</v>
      </c>
      <c r="K604" s="366"/>
      <c r="L604" s="87">
        <v>0.12</v>
      </c>
      <c r="M604" s="87">
        <v>0.17</v>
      </c>
      <c r="N604" s="125" t="s">
        <v>347</v>
      </c>
      <c r="O604" s="87">
        <v>137.38</v>
      </c>
      <c r="P604" s="87">
        <v>0.91</v>
      </c>
      <c r="Q604" s="92"/>
      <c r="R604" s="157"/>
      <c r="S604" s="270">
        <f>S597+S599+S603</f>
        <v>11.66775</v>
      </c>
      <c r="T604" s="4"/>
      <c r="U604" s="4"/>
      <c r="V604" s="4"/>
    </row>
    <row r="605" spans="1:22" ht="15">
      <c r="A605" s="219"/>
      <c r="B605" s="93" t="s">
        <v>80</v>
      </c>
      <c r="C605" s="92"/>
      <c r="D605" s="92"/>
      <c r="E605" s="92"/>
      <c r="F605" s="92"/>
      <c r="G605" s="151"/>
      <c r="H605" s="151"/>
      <c r="I605" s="93"/>
      <c r="J605" s="93"/>
      <c r="K605" s="93"/>
      <c r="L605" s="93"/>
      <c r="M605" s="93"/>
      <c r="N605" s="93"/>
      <c r="O605" s="93"/>
      <c r="P605" s="93"/>
      <c r="Q605" s="92"/>
      <c r="R605" s="112"/>
      <c r="S605" s="62"/>
      <c r="T605" s="4"/>
      <c r="U605" s="4"/>
      <c r="V605" s="4"/>
    </row>
    <row r="606" spans="1:22" ht="15">
      <c r="A606" s="56">
        <v>698</v>
      </c>
      <c r="B606" s="168" t="s">
        <v>505</v>
      </c>
      <c r="C606" s="56">
        <v>100</v>
      </c>
      <c r="D606" s="56" t="s">
        <v>505</v>
      </c>
      <c r="E606" s="56">
        <v>100</v>
      </c>
      <c r="F606" s="56">
        <v>100</v>
      </c>
      <c r="G606" s="87">
        <v>2.8</v>
      </c>
      <c r="H606" s="87">
        <v>3.2</v>
      </c>
      <c r="I606" s="88">
        <v>4.2</v>
      </c>
      <c r="J606" s="354">
        <v>58.5</v>
      </c>
      <c r="K606" s="366"/>
      <c r="L606" s="87">
        <v>0</v>
      </c>
      <c r="M606" s="87">
        <v>0.01</v>
      </c>
      <c r="N606" s="125" t="s">
        <v>576</v>
      </c>
      <c r="O606" s="87">
        <v>111</v>
      </c>
      <c r="P606" s="125" t="s">
        <v>577</v>
      </c>
      <c r="Q606" s="132">
        <v>50</v>
      </c>
      <c r="R606" s="112">
        <f>Q606/1000*E606</f>
        <v>5</v>
      </c>
      <c r="S606" s="270">
        <f>R606</f>
        <v>5</v>
      </c>
      <c r="T606" s="4"/>
      <c r="U606" s="4"/>
      <c r="V606" s="4"/>
    </row>
    <row r="607" spans="1:22" ht="15">
      <c r="A607" s="219"/>
      <c r="B607" s="93" t="s">
        <v>47</v>
      </c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157"/>
      <c r="S607" s="62"/>
      <c r="T607" s="4"/>
      <c r="U607" s="4"/>
      <c r="V607" s="4"/>
    </row>
    <row r="608" spans="1:22" ht="15">
      <c r="A608" s="41">
        <v>70</v>
      </c>
      <c r="B608" s="41" t="s">
        <v>578</v>
      </c>
      <c r="C608" s="106">
        <v>60</v>
      </c>
      <c r="D608" s="106" t="s">
        <v>527</v>
      </c>
      <c r="E608" s="106">
        <v>60</v>
      </c>
      <c r="F608" s="106">
        <v>60</v>
      </c>
      <c r="G608" s="106">
        <v>0.48</v>
      </c>
      <c r="H608" s="106">
        <v>0.06</v>
      </c>
      <c r="I608" s="106">
        <v>1.5</v>
      </c>
      <c r="J608" s="106">
        <v>8.4</v>
      </c>
      <c r="K608" s="106"/>
      <c r="L608" s="106"/>
      <c r="M608" s="106"/>
      <c r="N608" s="106">
        <v>6</v>
      </c>
      <c r="O608" s="106"/>
      <c r="P608" s="104"/>
      <c r="Q608" s="313">
        <v>100</v>
      </c>
      <c r="R608" s="239">
        <f>Q608/1000*E608</f>
        <v>6</v>
      </c>
      <c r="S608" s="228">
        <f>R608</f>
        <v>6</v>
      </c>
      <c r="T608" s="4"/>
      <c r="U608" s="4"/>
      <c r="V608" s="4"/>
    </row>
    <row r="609" spans="1:22" ht="15">
      <c r="A609" s="51"/>
      <c r="B609" s="51" t="s">
        <v>524</v>
      </c>
      <c r="C609" s="46"/>
      <c r="D609" s="46" t="s">
        <v>524</v>
      </c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8"/>
      <c r="Q609" s="46"/>
      <c r="R609" s="274"/>
      <c r="S609" s="49"/>
      <c r="T609" s="4"/>
      <c r="U609" s="4"/>
      <c r="V609" s="4"/>
    </row>
    <row r="610" spans="1:22" ht="15">
      <c r="A610" s="106" t="s">
        <v>444</v>
      </c>
      <c r="B610" s="106" t="s">
        <v>445</v>
      </c>
      <c r="C610" s="106">
        <v>250</v>
      </c>
      <c r="D610" s="56" t="s">
        <v>65</v>
      </c>
      <c r="E610" s="158" t="s">
        <v>447</v>
      </c>
      <c r="F610" s="122" t="s">
        <v>447</v>
      </c>
      <c r="G610" s="371">
        <v>2.8</v>
      </c>
      <c r="H610" s="371">
        <v>5.8</v>
      </c>
      <c r="I610" s="346">
        <v>13.9</v>
      </c>
      <c r="J610" s="360">
        <v>120</v>
      </c>
      <c r="K610" s="361"/>
      <c r="L610" s="346">
        <v>0.04</v>
      </c>
      <c r="M610" s="346">
        <v>0.04</v>
      </c>
      <c r="N610" s="349" t="s">
        <v>359</v>
      </c>
      <c r="O610" s="346">
        <v>16.2</v>
      </c>
      <c r="P610" s="346">
        <v>0.4</v>
      </c>
      <c r="Q610" s="295">
        <v>27</v>
      </c>
      <c r="R610" s="295">
        <f>Q610/1000*18.7</f>
        <v>0.5049</v>
      </c>
      <c r="S610" s="295"/>
      <c r="T610" s="4"/>
      <c r="U610" s="4"/>
      <c r="V610" s="4"/>
    </row>
    <row r="611" spans="1:22" ht="15">
      <c r="A611" s="42"/>
      <c r="B611" s="42" t="s">
        <v>446</v>
      </c>
      <c r="C611" s="42"/>
      <c r="D611" s="56" t="s">
        <v>60</v>
      </c>
      <c r="E611" s="56">
        <v>5</v>
      </c>
      <c r="F611" s="56">
        <v>3</v>
      </c>
      <c r="G611" s="350"/>
      <c r="H611" s="350"/>
      <c r="I611" s="347"/>
      <c r="J611" s="362"/>
      <c r="K611" s="363"/>
      <c r="L611" s="347"/>
      <c r="M611" s="347"/>
      <c r="N611" s="350"/>
      <c r="O611" s="347"/>
      <c r="P611" s="347"/>
      <c r="Q611" s="295">
        <v>6.5</v>
      </c>
      <c r="R611" s="295">
        <f>Q611/40*5</f>
        <v>0.8125</v>
      </c>
      <c r="S611" s="295"/>
      <c r="T611" s="4"/>
      <c r="U611" s="4"/>
      <c r="V611" s="4"/>
    </row>
    <row r="612" spans="1:22" ht="15">
      <c r="A612" s="42"/>
      <c r="B612" s="42"/>
      <c r="C612" s="42"/>
      <c r="D612" s="56" t="s">
        <v>40</v>
      </c>
      <c r="E612" s="158" t="s">
        <v>388</v>
      </c>
      <c r="F612" s="56">
        <v>10</v>
      </c>
      <c r="G612" s="350"/>
      <c r="H612" s="350"/>
      <c r="I612" s="347"/>
      <c r="J612" s="362"/>
      <c r="K612" s="363"/>
      <c r="L612" s="347"/>
      <c r="M612" s="347"/>
      <c r="N612" s="350"/>
      <c r="O612" s="347"/>
      <c r="P612" s="347"/>
      <c r="Q612" s="295">
        <v>18</v>
      </c>
      <c r="R612" s="295">
        <f>Q612/1000*12</f>
        <v>0.21599999999999997</v>
      </c>
      <c r="S612" s="295"/>
      <c r="T612" s="4"/>
      <c r="U612" s="4"/>
      <c r="V612" s="4"/>
    </row>
    <row r="613" spans="1:22" ht="15">
      <c r="A613" s="42"/>
      <c r="B613" s="42"/>
      <c r="C613" s="42"/>
      <c r="D613" s="56" t="s">
        <v>63</v>
      </c>
      <c r="E613" s="56">
        <v>12</v>
      </c>
      <c r="F613" s="56">
        <v>10</v>
      </c>
      <c r="G613" s="350"/>
      <c r="H613" s="350"/>
      <c r="I613" s="347"/>
      <c r="J613" s="362"/>
      <c r="K613" s="363"/>
      <c r="L613" s="347"/>
      <c r="M613" s="347"/>
      <c r="N613" s="350"/>
      <c r="O613" s="347"/>
      <c r="P613" s="347"/>
      <c r="Q613" s="295">
        <v>18</v>
      </c>
      <c r="R613" s="295">
        <f>Q613/1000*12</f>
        <v>0.21599999999999997</v>
      </c>
      <c r="S613" s="295"/>
      <c r="T613" s="4"/>
      <c r="U613" s="4"/>
      <c r="V613" s="4"/>
    </row>
    <row r="614" spans="1:22" ht="15">
      <c r="A614" s="42"/>
      <c r="B614" s="42"/>
      <c r="C614" s="42"/>
      <c r="D614" s="56" t="s">
        <v>69</v>
      </c>
      <c r="E614" s="56">
        <v>5</v>
      </c>
      <c r="F614" s="56">
        <v>5</v>
      </c>
      <c r="G614" s="350"/>
      <c r="H614" s="350"/>
      <c r="I614" s="347"/>
      <c r="J614" s="362"/>
      <c r="K614" s="363"/>
      <c r="L614" s="347"/>
      <c r="M614" s="347"/>
      <c r="N614" s="350"/>
      <c r="O614" s="347"/>
      <c r="P614" s="347"/>
      <c r="Q614" s="295">
        <v>460</v>
      </c>
      <c r="R614" s="295">
        <f>Q614/1000*5</f>
        <v>2.3000000000000003</v>
      </c>
      <c r="S614" s="295"/>
      <c r="T614" s="4"/>
      <c r="U614" s="4"/>
      <c r="V614" s="4"/>
    </row>
    <row r="615" spans="1:22" ht="15">
      <c r="A615" s="42"/>
      <c r="B615" s="42"/>
      <c r="C615" s="42"/>
      <c r="D615" s="56" t="s">
        <v>448</v>
      </c>
      <c r="E615" s="56">
        <v>243.5</v>
      </c>
      <c r="F615" s="56">
        <v>243.5</v>
      </c>
      <c r="G615" s="350"/>
      <c r="H615" s="350"/>
      <c r="I615" s="347"/>
      <c r="J615" s="362"/>
      <c r="K615" s="363"/>
      <c r="L615" s="347"/>
      <c r="M615" s="347"/>
      <c r="N615" s="350"/>
      <c r="O615" s="347"/>
      <c r="P615" s="347"/>
      <c r="Q615" s="295"/>
      <c r="R615" s="295"/>
      <c r="S615" s="295"/>
      <c r="T615" s="4"/>
      <c r="U615" s="4"/>
      <c r="V615" s="4"/>
    </row>
    <row r="616" spans="1:22" ht="15">
      <c r="A616" s="42"/>
      <c r="B616" s="42"/>
      <c r="C616" s="42"/>
      <c r="D616" s="56" t="s">
        <v>102</v>
      </c>
      <c r="E616" s="56">
        <v>1.5</v>
      </c>
      <c r="F616" s="56">
        <v>1.5</v>
      </c>
      <c r="G616" s="350"/>
      <c r="H616" s="350"/>
      <c r="I616" s="347"/>
      <c r="J616" s="362"/>
      <c r="K616" s="363"/>
      <c r="L616" s="347"/>
      <c r="M616" s="347"/>
      <c r="N616" s="350"/>
      <c r="O616" s="347"/>
      <c r="P616" s="347"/>
      <c r="Q616" s="295">
        <v>12</v>
      </c>
      <c r="R616" s="295">
        <f>Q616/1000*1.5</f>
        <v>0.018000000000000002</v>
      </c>
      <c r="S616" s="296">
        <f>R610+R611+R612+R613+R614+R616</f>
        <v>4.0674</v>
      </c>
      <c r="T616" s="4"/>
      <c r="U616" s="4"/>
      <c r="V616" s="4"/>
    </row>
    <row r="617" spans="1:22" ht="15">
      <c r="A617" s="106">
        <v>487</v>
      </c>
      <c r="B617" s="106" t="s">
        <v>314</v>
      </c>
      <c r="C617" s="106">
        <v>70</v>
      </c>
      <c r="D617" s="56" t="s">
        <v>315</v>
      </c>
      <c r="E617" s="56">
        <v>123.2</v>
      </c>
      <c r="F617" s="56" t="s">
        <v>317</v>
      </c>
      <c r="G617" s="371">
        <v>10.9</v>
      </c>
      <c r="H617" s="371">
        <v>6.2</v>
      </c>
      <c r="I617" s="346">
        <v>0.2</v>
      </c>
      <c r="J617" s="360">
        <v>100.8</v>
      </c>
      <c r="K617" s="361"/>
      <c r="L617" s="346" t="s">
        <v>142</v>
      </c>
      <c r="M617" s="346" t="s">
        <v>143</v>
      </c>
      <c r="N617" s="349" t="s">
        <v>313</v>
      </c>
      <c r="O617" s="349" t="s">
        <v>318</v>
      </c>
      <c r="P617" s="349" t="s">
        <v>319</v>
      </c>
      <c r="Q617" s="157">
        <v>140</v>
      </c>
      <c r="R617" s="157">
        <f aca="true" t="shared" si="19" ref="R617:R640">Q617/1000*E617</f>
        <v>17.248</v>
      </c>
      <c r="S617" s="87"/>
      <c r="T617" s="4"/>
      <c r="U617" s="4"/>
      <c r="V617" s="4"/>
    </row>
    <row r="618" spans="1:22" ht="15">
      <c r="A618" s="42"/>
      <c r="B618" s="42"/>
      <c r="C618" s="42"/>
      <c r="D618" s="56" t="s">
        <v>316</v>
      </c>
      <c r="E618" s="56"/>
      <c r="F618" s="56"/>
      <c r="G618" s="350"/>
      <c r="H618" s="350"/>
      <c r="I618" s="347"/>
      <c r="J618" s="362"/>
      <c r="K618" s="363"/>
      <c r="L618" s="347"/>
      <c r="M618" s="347"/>
      <c r="N618" s="350"/>
      <c r="O618" s="350"/>
      <c r="P618" s="350"/>
      <c r="Q618" s="157"/>
      <c r="R618" s="157">
        <f t="shared" si="19"/>
        <v>0</v>
      </c>
      <c r="S618" s="87"/>
      <c r="T618" s="4"/>
      <c r="U618" s="4"/>
      <c r="V618" s="4"/>
    </row>
    <row r="619" spans="1:22" ht="15">
      <c r="A619" s="42"/>
      <c r="B619" s="42"/>
      <c r="C619" s="42"/>
      <c r="D619" s="56" t="s">
        <v>63</v>
      </c>
      <c r="E619" s="130">
        <v>4.8</v>
      </c>
      <c r="F619" s="192">
        <v>2.8</v>
      </c>
      <c r="G619" s="350"/>
      <c r="H619" s="350"/>
      <c r="I619" s="347"/>
      <c r="J619" s="362"/>
      <c r="K619" s="363"/>
      <c r="L619" s="347"/>
      <c r="M619" s="347"/>
      <c r="N619" s="350"/>
      <c r="O619" s="350"/>
      <c r="P619" s="350"/>
      <c r="Q619" s="157">
        <v>18</v>
      </c>
      <c r="R619" s="157">
        <f t="shared" si="19"/>
        <v>0.08639999999999999</v>
      </c>
      <c r="S619" s="87"/>
      <c r="T619" s="4"/>
      <c r="U619" s="4"/>
      <c r="V619" s="4"/>
    </row>
    <row r="620" spans="1:22" ht="15">
      <c r="A620" s="42"/>
      <c r="B620" s="42"/>
      <c r="C620" s="42"/>
      <c r="D620" s="56" t="s">
        <v>102</v>
      </c>
      <c r="E620" s="130">
        <v>1</v>
      </c>
      <c r="F620" s="192">
        <v>1</v>
      </c>
      <c r="G620" s="350"/>
      <c r="H620" s="350"/>
      <c r="I620" s="347"/>
      <c r="J620" s="362"/>
      <c r="K620" s="363"/>
      <c r="L620" s="347"/>
      <c r="M620" s="347"/>
      <c r="N620" s="350"/>
      <c r="O620" s="350"/>
      <c r="P620" s="350"/>
      <c r="Q620" s="157">
        <v>12</v>
      </c>
      <c r="R620" s="157">
        <f t="shared" si="19"/>
        <v>0.012</v>
      </c>
      <c r="S620" s="87"/>
      <c r="T620" s="4"/>
      <c r="U620" s="4"/>
      <c r="V620" s="4"/>
    </row>
    <row r="621" spans="1:22" ht="15">
      <c r="A621" s="46"/>
      <c r="B621" s="46"/>
      <c r="C621" s="46"/>
      <c r="D621" s="56" t="s">
        <v>84</v>
      </c>
      <c r="E621" s="130">
        <v>4.8</v>
      </c>
      <c r="F621" s="192">
        <v>2.8</v>
      </c>
      <c r="G621" s="351"/>
      <c r="H621" s="351"/>
      <c r="I621" s="348"/>
      <c r="J621" s="364"/>
      <c r="K621" s="365"/>
      <c r="L621" s="348"/>
      <c r="M621" s="348"/>
      <c r="N621" s="351"/>
      <c r="O621" s="351"/>
      <c r="P621" s="351"/>
      <c r="Q621" s="157"/>
      <c r="R621" s="157">
        <f t="shared" si="19"/>
        <v>0</v>
      </c>
      <c r="S621" s="169">
        <f>R617+R618+R619+R620+R621</f>
        <v>17.346400000000003</v>
      </c>
      <c r="T621" s="4"/>
      <c r="U621" s="4"/>
      <c r="V621" s="4"/>
    </row>
    <row r="622" spans="1:22" ht="15">
      <c r="A622" s="42"/>
      <c r="B622" s="42"/>
      <c r="C622" s="42"/>
      <c r="D622" s="46"/>
      <c r="E622" s="345"/>
      <c r="F622" s="331"/>
      <c r="G622" s="111"/>
      <c r="H622" s="111"/>
      <c r="I622" s="70"/>
      <c r="J622" s="79"/>
      <c r="K622" s="80"/>
      <c r="L622" s="70"/>
      <c r="M622" s="70"/>
      <c r="N622" s="111"/>
      <c r="O622" s="111"/>
      <c r="P622" s="111"/>
      <c r="Q622" s="157"/>
      <c r="R622" s="157"/>
      <c r="S622" s="169"/>
      <c r="T622" s="4"/>
      <c r="U622" s="4"/>
      <c r="V622" s="4"/>
    </row>
    <row r="623" spans="1:22" ht="15">
      <c r="A623" s="42"/>
      <c r="B623" s="42"/>
      <c r="C623" s="42"/>
      <c r="D623" s="46"/>
      <c r="E623" s="345"/>
      <c r="F623" s="331"/>
      <c r="G623" s="111"/>
      <c r="H623" s="111"/>
      <c r="I623" s="70"/>
      <c r="J623" s="79"/>
      <c r="K623" s="80"/>
      <c r="L623" s="70"/>
      <c r="M623" s="70"/>
      <c r="N623" s="111"/>
      <c r="O623" s="111"/>
      <c r="P623" s="111"/>
      <c r="Q623" s="157"/>
      <c r="R623" s="157"/>
      <c r="S623" s="169"/>
      <c r="T623" s="4"/>
      <c r="U623" s="4"/>
      <c r="V623" s="4"/>
    </row>
    <row r="624" spans="1:22" ht="15">
      <c r="A624" s="42"/>
      <c r="B624" s="42"/>
      <c r="C624" s="42"/>
      <c r="D624" s="46"/>
      <c r="E624" s="345"/>
      <c r="F624" s="331"/>
      <c r="G624" s="111"/>
      <c r="H624" s="111"/>
      <c r="I624" s="70"/>
      <c r="J624" s="79"/>
      <c r="K624" s="80"/>
      <c r="L624" s="70"/>
      <c r="M624" s="70"/>
      <c r="N624" s="111"/>
      <c r="O624" s="111"/>
      <c r="P624" s="111"/>
      <c r="Q624" s="157"/>
      <c r="R624" s="157"/>
      <c r="S624" s="169"/>
      <c r="T624" s="4"/>
      <c r="U624" s="4"/>
      <c r="V624" s="4"/>
    </row>
    <row r="625" spans="1:22" ht="15">
      <c r="A625" s="42"/>
      <c r="B625" s="42"/>
      <c r="C625" s="42"/>
      <c r="D625" s="46"/>
      <c r="E625" s="345"/>
      <c r="F625" s="331"/>
      <c r="G625" s="111"/>
      <c r="H625" s="111"/>
      <c r="I625" s="70"/>
      <c r="J625" s="79"/>
      <c r="K625" s="80"/>
      <c r="L625" s="70"/>
      <c r="M625" s="70"/>
      <c r="N625" s="111"/>
      <c r="O625" s="111"/>
      <c r="P625" s="111"/>
      <c r="Q625" s="157"/>
      <c r="R625" s="157"/>
      <c r="S625" s="169"/>
      <c r="T625" s="4"/>
      <c r="U625" s="4"/>
      <c r="V625" s="4"/>
    </row>
    <row r="626" spans="1:22" ht="15">
      <c r="A626" s="42"/>
      <c r="B626" s="42"/>
      <c r="C626" s="42"/>
      <c r="D626" s="46"/>
      <c r="E626" s="345"/>
      <c r="F626" s="331"/>
      <c r="G626" s="111"/>
      <c r="H626" s="111"/>
      <c r="I626" s="70"/>
      <c r="J626" s="79"/>
      <c r="K626" s="80"/>
      <c r="L626" s="70"/>
      <c r="M626" s="70"/>
      <c r="N626" s="111"/>
      <c r="O626" s="111"/>
      <c r="P626" s="111"/>
      <c r="Q626" s="157"/>
      <c r="R626" s="157"/>
      <c r="S626" s="169"/>
      <c r="T626" s="4"/>
      <c r="U626" s="4"/>
      <c r="V626" s="4"/>
    </row>
    <row r="627" spans="1:22" ht="15">
      <c r="A627" s="42"/>
      <c r="B627" s="42"/>
      <c r="C627" s="42"/>
      <c r="D627" s="46"/>
      <c r="E627" s="345"/>
      <c r="F627" s="331"/>
      <c r="G627" s="111"/>
      <c r="H627" s="111"/>
      <c r="I627" s="70"/>
      <c r="J627" s="79"/>
      <c r="K627" s="80"/>
      <c r="L627" s="70"/>
      <c r="M627" s="70"/>
      <c r="N627" s="111"/>
      <c r="O627" s="111"/>
      <c r="P627" s="111"/>
      <c r="Q627" s="157"/>
      <c r="R627" s="157"/>
      <c r="S627" s="169"/>
      <c r="T627" s="4"/>
      <c r="U627" s="4"/>
      <c r="V627" s="4"/>
    </row>
    <row r="628" spans="1:22" ht="15">
      <c r="A628" s="42">
        <v>541</v>
      </c>
      <c r="B628" s="42" t="s">
        <v>557</v>
      </c>
      <c r="C628" s="42">
        <v>150</v>
      </c>
      <c r="D628" s="115" t="s">
        <v>39</v>
      </c>
      <c r="E628" s="297">
        <v>64</v>
      </c>
      <c r="F628" s="297">
        <v>48</v>
      </c>
      <c r="G628" s="70"/>
      <c r="H628" s="111"/>
      <c r="I628" s="111"/>
      <c r="J628" s="79"/>
      <c r="K628" s="80"/>
      <c r="L628" s="70"/>
      <c r="M628" s="70"/>
      <c r="N628" s="111"/>
      <c r="O628" s="96"/>
      <c r="P628" s="111"/>
      <c r="Q628" s="157">
        <v>18</v>
      </c>
      <c r="R628" s="157">
        <f t="shared" si="19"/>
        <v>1.152</v>
      </c>
      <c r="S628" s="56" t="s">
        <v>417</v>
      </c>
      <c r="T628" s="4"/>
      <c r="U628" s="4"/>
      <c r="V628" s="4"/>
    </row>
    <row r="629" spans="1:22" ht="15">
      <c r="A629" s="42"/>
      <c r="B629" s="42"/>
      <c r="C629" s="42"/>
      <c r="D629" s="115" t="s">
        <v>102</v>
      </c>
      <c r="E629" s="297">
        <v>1</v>
      </c>
      <c r="F629" s="297">
        <v>1</v>
      </c>
      <c r="G629" s="70"/>
      <c r="H629" s="111"/>
      <c r="I629" s="111"/>
      <c r="J629" s="79"/>
      <c r="K629" s="80"/>
      <c r="L629" s="70"/>
      <c r="M629" s="70"/>
      <c r="N629" s="111"/>
      <c r="O629" s="96"/>
      <c r="P629" s="111"/>
      <c r="Q629" s="157">
        <v>12</v>
      </c>
      <c r="R629" s="218">
        <f t="shared" si="19"/>
        <v>0.012</v>
      </c>
      <c r="S629" s="56"/>
      <c r="T629" s="4"/>
      <c r="U629" s="4"/>
      <c r="V629" s="4"/>
    </row>
    <row r="630" spans="1:22" ht="15">
      <c r="A630" s="42"/>
      <c r="B630" s="42"/>
      <c r="C630" s="42"/>
      <c r="D630" s="63" t="s">
        <v>40</v>
      </c>
      <c r="E630" s="133">
        <v>30</v>
      </c>
      <c r="F630" s="133">
        <v>23.8</v>
      </c>
      <c r="G630" s="70"/>
      <c r="H630" s="137"/>
      <c r="I630" s="137"/>
      <c r="J630" s="79"/>
      <c r="K630" s="80"/>
      <c r="L630" s="70"/>
      <c r="M630" s="70"/>
      <c r="N630" s="111"/>
      <c r="O630" s="70"/>
      <c r="P630" s="111"/>
      <c r="Q630" s="157">
        <v>18</v>
      </c>
      <c r="R630" s="218">
        <f t="shared" si="19"/>
        <v>0.5399999999999999</v>
      </c>
      <c r="S630" s="153"/>
      <c r="T630" s="4"/>
      <c r="U630" s="4"/>
      <c r="V630" s="4"/>
    </row>
    <row r="631" spans="1:22" ht="15">
      <c r="A631" s="42"/>
      <c r="B631" s="42"/>
      <c r="C631" s="42"/>
      <c r="D631" s="63" t="s">
        <v>63</v>
      </c>
      <c r="E631" s="133">
        <v>15.1</v>
      </c>
      <c r="F631" s="133">
        <v>12</v>
      </c>
      <c r="G631" s="70"/>
      <c r="H631" s="137"/>
      <c r="I631" s="137"/>
      <c r="J631" s="79"/>
      <c r="K631" s="80"/>
      <c r="L631" s="70"/>
      <c r="M631" s="70"/>
      <c r="N631" s="111"/>
      <c r="O631" s="70"/>
      <c r="P631" s="111"/>
      <c r="Q631" s="157">
        <v>18</v>
      </c>
      <c r="R631" s="218">
        <f t="shared" si="19"/>
        <v>0.2718</v>
      </c>
      <c r="S631" s="153"/>
      <c r="T631" s="4"/>
      <c r="U631" s="4"/>
      <c r="V631" s="4"/>
    </row>
    <row r="632" spans="1:22" ht="15">
      <c r="A632" s="42"/>
      <c r="B632" s="42"/>
      <c r="C632" s="42"/>
      <c r="D632" s="63" t="s">
        <v>62</v>
      </c>
      <c r="E632" s="133">
        <v>68.2</v>
      </c>
      <c r="F632" s="133">
        <v>48</v>
      </c>
      <c r="G632" s="70"/>
      <c r="H632" s="137"/>
      <c r="I632" s="137"/>
      <c r="J632" s="79"/>
      <c r="K632" s="80"/>
      <c r="L632" s="70"/>
      <c r="M632" s="70"/>
      <c r="N632" s="111"/>
      <c r="O632" s="70"/>
      <c r="P632" s="111"/>
      <c r="Q632" s="157">
        <v>20</v>
      </c>
      <c r="R632" s="218">
        <f t="shared" si="19"/>
        <v>1.364</v>
      </c>
      <c r="S632" s="153"/>
      <c r="T632" s="4"/>
      <c r="U632" s="4"/>
      <c r="V632" s="4"/>
    </row>
    <row r="633" spans="1:22" ht="15">
      <c r="A633" s="42"/>
      <c r="B633" s="42"/>
      <c r="C633" s="42"/>
      <c r="D633" s="63" t="s">
        <v>45</v>
      </c>
      <c r="E633" s="133">
        <v>6</v>
      </c>
      <c r="F633" s="133">
        <v>6</v>
      </c>
      <c r="G633" s="70"/>
      <c r="H633" s="137"/>
      <c r="I633" s="137"/>
      <c r="J633" s="79"/>
      <c r="K633" s="80"/>
      <c r="L633" s="70"/>
      <c r="M633" s="70"/>
      <c r="N633" s="111"/>
      <c r="O633" s="70"/>
      <c r="P633" s="111"/>
      <c r="Q633" s="157">
        <v>75</v>
      </c>
      <c r="R633" s="218">
        <f t="shared" si="19"/>
        <v>0.44999999999999996</v>
      </c>
      <c r="S633" s="153"/>
      <c r="T633" s="4"/>
      <c r="U633" s="4"/>
      <c r="V633" s="4"/>
    </row>
    <row r="634" spans="1:22" ht="15">
      <c r="A634" s="42"/>
      <c r="B634" s="42"/>
      <c r="C634" s="42"/>
      <c r="D634" s="63" t="s">
        <v>284</v>
      </c>
      <c r="E634" s="133">
        <v>0.01</v>
      </c>
      <c r="F634" s="133">
        <v>0.007</v>
      </c>
      <c r="G634" s="70">
        <v>3.45</v>
      </c>
      <c r="H634" s="137">
        <v>7.65</v>
      </c>
      <c r="I634" s="137">
        <v>16.05</v>
      </c>
      <c r="J634" s="79">
        <v>145.5</v>
      </c>
      <c r="K634" s="80"/>
      <c r="L634" s="70">
        <v>0.11</v>
      </c>
      <c r="M634" s="70">
        <v>0.06</v>
      </c>
      <c r="N634" s="111" t="s">
        <v>579</v>
      </c>
      <c r="O634" s="70">
        <v>26.44</v>
      </c>
      <c r="P634" s="111" t="s">
        <v>580</v>
      </c>
      <c r="Q634" s="157">
        <v>400</v>
      </c>
      <c r="R634" s="218">
        <f t="shared" si="19"/>
        <v>0.004</v>
      </c>
      <c r="S634" s="153">
        <f>R628+R629+R630+R631+R632+R633+R634</f>
        <v>3.7937999999999996</v>
      </c>
      <c r="T634" s="4"/>
      <c r="U634" s="4"/>
      <c r="V634" s="4"/>
    </row>
    <row r="635" spans="1:22" ht="15">
      <c r="A635" s="106">
        <v>587</v>
      </c>
      <c r="B635" s="106" t="s">
        <v>394</v>
      </c>
      <c r="C635" s="106">
        <v>30</v>
      </c>
      <c r="D635" s="63" t="s">
        <v>45</v>
      </c>
      <c r="E635" s="133">
        <v>1.8</v>
      </c>
      <c r="F635" s="133">
        <v>1.8</v>
      </c>
      <c r="G635" s="53"/>
      <c r="H635" s="156"/>
      <c r="I635" s="156"/>
      <c r="J635" s="75"/>
      <c r="K635" s="76"/>
      <c r="L635" s="53"/>
      <c r="M635" s="53"/>
      <c r="N635" s="109"/>
      <c r="O635" s="53"/>
      <c r="P635" s="109"/>
      <c r="Q635" s="157">
        <v>75</v>
      </c>
      <c r="R635" s="218">
        <f t="shared" si="19"/>
        <v>0.135</v>
      </c>
      <c r="S635" s="153"/>
      <c r="T635" s="4"/>
      <c r="U635" s="4"/>
      <c r="V635" s="4"/>
    </row>
    <row r="636" spans="1:22" ht="15">
      <c r="A636" s="42"/>
      <c r="B636" s="42"/>
      <c r="C636" s="42"/>
      <c r="D636" s="63" t="s">
        <v>299</v>
      </c>
      <c r="E636" s="133">
        <v>1.4</v>
      </c>
      <c r="F636" s="133">
        <v>1.4</v>
      </c>
      <c r="G636" s="70"/>
      <c r="H636" s="137"/>
      <c r="I636" s="137"/>
      <c r="J636" s="79"/>
      <c r="K636" s="80"/>
      <c r="L636" s="70"/>
      <c r="M636" s="70"/>
      <c r="N636" s="111"/>
      <c r="O636" s="70"/>
      <c r="P636" s="111"/>
      <c r="Q636" s="157">
        <v>27</v>
      </c>
      <c r="R636" s="218">
        <f t="shared" si="19"/>
        <v>0.0378</v>
      </c>
      <c r="S636" s="153"/>
      <c r="T636" s="4"/>
      <c r="U636" s="4"/>
      <c r="V636" s="4"/>
    </row>
    <row r="637" spans="1:22" ht="15">
      <c r="A637" s="42"/>
      <c r="B637" s="42"/>
      <c r="C637" s="42"/>
      <c r="D637" s="63" t="s">
        <v>40</v>
      </c>
      <c r="E637" s="133">
        <v>2.3</v>
      </c>
      <c r="F637" s="133">
        <v>1.8</v>
      </c>
      <c r="G637" s="70"/>
      <c r="H637" s="137"/>
      <c r="I637" s="137"/>
      <c r="J637" s="79"/>
      <c r="K637" s="80"/>
      <c r="L637" s="70"/>
      <c r="M637" s="70"/>
      <c r="N637" s="111"/>
      <c r="O637" s="70"/>
      <c r="P637" s="111"/>
      <c r="Q637" s="157">
        <v>18</v>
      </c>
      <c r="R637" s="218">
        <f t="shared" si="19"/>
        <v>0.04139999999999999</v>
      </c>
      <c r="S637" s="153"/>
      <c r="T637" s="4"/>
      <c r="U637" s="4"/>
      <c r="V637" s="4"/>
    </row>
    <row r="638" spans="1:22" ht="15">
      <c r="A638" s="42"/>
      <c r="B638" s="42"/>
      <c r="C638" s="42"/>
      <c r="D638" s="63" t="s">
        <v>63</v>
      </c>
      <c r="E638" s="133">
        <v>0.7</v>
      </c>
      <c r="F638" s="133">
        <v>0.6</v>
      </c>
      <c r="G638" s="70"/>
      <c r="H638" s="137"/>
      <c r="I638" s="137"/>
      <c r="J638" s="79"/>
      <c r="K638" s="80"/>
      <c r="L638" s="70"/>
      <c r="M638" s="70"/>
      <c r="N638" s="111"/>
      <c r="O638" s="70"/>
      <c r="P638" s="111"/>
      <c r="Q638" s="157">
        <v>18</v>
      </c>
      <c r="R638" s="218">
        <f t="shared" si="19"/>
        <v>0.012599999999999998</v>
      </c>
      <c r="S638" s="153"/>
      <c r="T638" s="4"/>
      <c r="U638" s="4"/>
      <c r="V638" s="4"/>
    </row>
    <row r="639" spans="1:22" ht="15">
      <c r="A639" s="42"/>
      <c r="B639" s="42"/>
      <c r="C639" s="42"/>
      <c r="D639" s="63" t="s">
        <v>581</v>
      </c>
      <c r="E639" s="133">
        <v>7.5</v>
      </c>
      <c r="F639" s="133">
        <v>7.5</v>
      </c>
      <c r="G639" s="70"/>
      <c r="H639" s="137"/>
      <c r="I639" s="137"/>
      <c r="J639" s="79"/>
      <c r="K639" s="80"/>
      <c r="L639" s="70"/>
      <c r="M639" s="70"/>
      <c r="N639" s="111"/>
      <c r="O639" s="70"/>
      <c r="P639" s="111"/>
      <c r="Q639" s="157">
        <v>88</v>
      </c>
      <c r="R639" s="218">
        <f t="shared" si="19"/>
        <v>0.6599999999999999</v>
      </c>
      <c r="S639" s="153"/>
      <c r="T639" s="4"/>
      <c r="U639" s="4"/>
      <c r="V639" s="4"/>
    </row>
    <row r="640" spans="1:22" ht="15">
      <c r="A640" s="42"/>
      <c r="B640" s="42"/>
      <c r="C640" s="42"/>
      <c r="D640" s="63" t="s">
        <v>33</v>
      </c>
      <c r="E640" s="133">
        <v>0.3</v>
      </c>
      <c r="F640" s="133">
        <v>0.3</v>
      </c>
      <c r="G640" s="70"/>
      <c r="H640" s="137"/>
      <c r="I640" s="137"/>
      <c r="J640" s="79"/>
      <c r="K640" s="80"/>
      <c r="L640" s="70"/>
      <c r="M640" s="70"/>
      <c r="N640" s="111"/>
      <c r="O640" s="70"/>
      <c r="P640" s="111"/>
      <c r="Q640" s="157">
        <v>45</v>
      </c>
      <c r="R640" s="218">
        <f t="shared" si="19"/>
        <v>0.0135</v>
      </c>
      <c r="S640" s="153"/>
      <c r="T640" s="4"/>
      <c r="U640" s="4"/>
      <c r="V640" s="4"/>
    </row>
    <row r="641" spans="1:22" ht="15">
      <c r="A641" s="42"/>
      <c r="B641" s="42"/>
      <c r="C641" s="42"/>
      <c r="D641" s="63" t="s">
        <v>448</v>
      </c>
      <c r="E641" s="133">
        <v>27</v>
      </c>
      <c r="F641" s="133">
        <v>27</v>
      </c>
      <c r="G641" s="70">
        <v>0.78</v>
      </c>
      <c r="H641" s="137">
        <v>1.44</v>
      </c>
      <c r="I641" s="137">
        <v>2.52</v>
      </c>
      <c r="J641" s="79">
        <v>26.4</v>
      </c>
      <c r="K641" s="80"/>
      <c r="L641" s="70">
        <v>0.01</v>
      </c>
      <c r="M641" s="70">
        <v>0.01</v>
      </c>
      <c r="N641" s="111" t="s">
        <v>423</v>
      </c>
      <c r="O641" s="70">
        <v>2.94</v>
      </c>
      <c r="P641" s="111" t="s">
        <v>582</v>
      </c>
      <c r="Q641" s="157"/>
      <c r="R641" s="218"/>
      <c r="S641" s="153">
        <f>R635+R636+R637+R638+R639+R640</f>
        <v>0.9002999999999999</v>
      </c>
      <c r="T641" s="4"/>
      <c r="U641" s="4"/>
      <c r="V641" s="4"/>
    </row>
    <row r="642" spans="1:22" ht="15">
      <c r="A642" s="106">
        <v>631</v>
      </c>
      <c r="B642" s="106" t="s">
        <v>583</v>
      </c>
      <c r="C642" s="106">
        <v>180</v>
      </c>
      <c r="D642" s="56" t="s">
        <v>81</v>
      </c>
      <c r="E642" s="56">
        <v>40.8</v>
      </c>
      <c r="F642" s="56">
        <v>36</v>
      </c>
      <c r="G642" s="346">
        <v>0.18</v>
      </c>
      <c r="H642" s="346">
        <v>0</v>
      </c>
      <c r="I642" s="346">
        <v>32.04</v>
      </c>
      <c r="J642" s="360">
        <v>126</v>
      </c>
      <c r="K642" s="361"/>
      <c r="L642" s="346">
        <v>0.01</v>
      </c>
      <c r="M642" s="346">
        <v>0.01</v>
      </c>
      <c r="N642" s="346">
        <v>4.68</v>
      </c>
      <c r="O642" s="349" t="s">
        <v>429</v>
      </c>
      <c r="P642" s="349" t="s">
        <v>532</v>
      </c>
      <c r="Q642" s="157">
        <v>55</v>
      </c>
      <c r="R642" s="157">
        <f aca="true" t="shared" si="20" ref="R642:R647">Q642/1000*E642</f>
        <v>2.2439999999999998</v>
      </c>
      <c r="S642" s="87"/>
      <c r="T642" s="4"/>
      <c r="U642" s="4"/>
      <c r="V642" s="4"/>
    </row>
    <row r="643" spans="1:22" ht="15">
      <c r="A643" s="42"/>
      <c r="B643" s="42" t="s">
        <v>584</v>
      </c>
      <c r="C643" s="42"/>
      <c r="D643" s="56" t="s">
        <v>33</v>
      </c>
      <c r="E643" s="56">
        <v>21.6</v>
      </c>
      <c r="F643" s="56">
        <v>21.6</v>
      </c>
      <c r="G643" s="347"/>
      <c r="H643" s="347"/>
      <c r="I643" s="347"/>
      <c r="J643" s="362"/>
      <c r="K643" s="363"/>
      <c r="L643" s="347"/>
      <c r="M643" s="347"/>
      <c r="N643" s="347"/>
      <c r="O643" s="350"/>
      <c r="P643" s="350"/>
      <c r="Q643" s="157">
        <v>45</v>
      </c>
      <c r="R643" s="157">
        <f t="shared" si="20"/>
        <v>0.972</v>
      </c>
      <c r="S643" s="87"/>
      <c r="T643" s="4"/>
      <c r="U643" s="4"/>
      <c r="V643" s="4"/>
    </row>
    <row r="644" spans="1:22" ht="15">
      <c r="A644" s="42"/>
      <c r="B644" s="42"/>
      <c r="C644" s="42"/>
      <c r="D644" s="56" t="s">
        <v>303</v>
      </c>
      <c r="E644" s="56">
        <v>0.18</v>
      </c>
      <c r="F644" s="192">
        <v>0.18</v>
      </c>
      <c r="G644" s="347"/>
      <c r="H644" s="347"/>
      <c r="I644" s="347"/>
      <c r="J644" s="362"/>
      <c r="K644" s="363"/>
      <c r="L644" s="347"/>
      <c r="M644" s="347"/>
      <c r="N644" s="347"/>
      <c r="O644" s="350"/>
      <c r="P644" s="350"/>
      <c r="Q644" s="157">
        <v>280</v>
      </c>
      <c r="R644" s="157">
        <f t="shared" si="20"/>
        <v>0.0504</v>
      </c>
      <c r="S644" s="87"/>
      <c r="T644" s="4"/>
      <c r="U644" s="4"/>
      <c r="V644" s="4"/>
    </row>
    <row r="645" spans="1:22" ht="15">
      <c r="A645" s="46"/>
      <c r="B645" s="46"/>
      <c r="C645" s="46"/>
      <c r="D645" s="56" t="s">
        <v>32</v>
      </c>
      <c r="E645" s="56">
        <v>154.8</v>
      </c>
      <c r="F645" s="56">
        <v>154.8</v>
      </c>
      <c r="G645" s="348"/>
      <c r="H645" s="348"/>
      <c r="I645" s="348"/>
      <c r="J645" s="364"/>
      <c r="K645" s="365"/>
      <c r="L645" s="348"/>
      <c r="M645" s="348"/>
      <c r="N645" s="348"/>
      <c r="O645" s="351"/>
      <c r="P645" s="351"/>
      <c r="Q645" s="157"/>
      <c r="R645" s="157">
        <f t="shared" si="20"/>
        <v>0</v>
      </c>
      <c r="S645" s="169">
        <f>R642+R643+R644+R645</f>
        <v>3.2664</v>
      </c>
      <c r="T645" s="4"/>
      <c r="U645" s="4"/>
      <c r="V645" s="4"/>
    </row>
    <row r="646" spans="1:22" ht="15">
      <c r="A646" s="46"/>
      <c r="B646" s="46" t="s">
        <v>412</v>
      </c>
      <c r="C646" s="46">
        <v>40</v>
      </c>
      <c r="D646" s="56" t="s">
        <v>412</v>
      </c>
      <c r="E646" s="56">
        <v>40</v>
      </c>
      <c r="F646" s="56">
        <v>40</v>
      </c>
      <c r="G646" s="73">
        <v>2.6</v>
      </c>
      <c r="H646" s="138">
        <v>0.4</v>
      </c>
      <c r="I646" s="73">
        <v>13.6</v>
      </c>
      <c r="J646" s="82">
        <v>72.4</v>
      </c>
      <c r="K646" s="83"/>
      <c r="L646" s="73" t="s">
        <v>122</v>
      </c>
      <c r="M646" s="73" t="s">
        <v>416</v>
      </c>
      <c r="N646" s="73">
        <v>0</v>
      </c>
      <c r="O646" s="116" t="s">
        <v>259</v>
      </c>
      <c r="P646" s="116" t="s">
        <v>438</v>
      </c>
      <c r="Q646" s="157">
        <v>40</v>
      </c>
      <c r="R646" s="157">
        <f t="shared" si="20"/>
        <v>1.6</v>
      </c>
      <c r="S646" s="169">
        <f>R646</f>
        <v>1.6</v>
      </c>
      <c r="T646" s="4"/>
      <c r="U646" s="4"/>
      <c r="V646" s="4"/>
    </row>
    <row r="647" spans="1:22" ht="15">
      <c r="A647" s="56"/>
      <c r="B647" s="56" t="s">
        <v>52</v>
      </c>
      <c r="C647" s="56">
        <v>30</v>
      </c>
      <c r="D647" s="56" t="s">
        <v>298</v>
      </c>
      <c r="E647" s="56">
        <v>30</v>
      </c>
      <c r="F647" s="56">
        <v>30</v>
      </c>
      <c r="G647" s="192">
        <v>2.4</v>
      </c>
      <c r="H647" s="56">
        <v>0.36</v>
      </c>
      <c r="I647" s="56">
        <v>12.6</v>
      </c>
      <c r="J647" s="367">
        <v>60.75</v>
      </c>
      <c r="K647" s="368"/>
      <c r="L647" s="56" t="s">
        <v>142</v>
      </c>
      <c r="M647" s="56" t="s">
        <v>439</v>
      </c>
      <c r="N647" s="56">
        <v>0</v>
      </c>
      <c r="O647" s="122" t="s">
        <v>415</v>
      </c>
      <c r="P647" s="122" t="s">
        <v>322</v>
      </c>
      <c r="Q647" s="157">
        <v>28.33</v>
      </c>
      <c r="R647" s="157">
        <f t="shared" si="20"/>
        <v>0.8498999999999999</v>
      </c>
      <c r="S647" s="169">
        <f>R647</f>
        <v>0.8498999999999999</v>
      </c>
      <c r="T647" s="4"/>
      <c r="U647" s="4"/>
      <c r="V647" s="4"/>
    </row>
    <row r="648" spans="1:22" ht="15">
      <c r="A648" s="91"/>
      <c r="B648" s="93" t="s">
        <v>100</v>
      </c>
      <c r="C648" s="92"/>
      <c r="D648" s="92"/>
      <c r="E648" s="92"/>
      <c r="F648" s="92"/>
      <c r="G648" s="87">
        <f>SUM(G608:G647)</f>
        <v>23.59</v>
      </c>
      <c r="H648" s="87">
        <f>SUM(H608:H647)</f>
        <v>21.91</v>
      </c>
      <c r="I648" s="87">
        <f>SUM(I608:I647)</f>
        <v>92.41</v>
      </c>
      <c r="J648" s="354">
        <f>SUM(J608:K647)</f>
        <v>660.2499999999999</v>
      </c>
      <c r="K648" s="366"/>
      <c r="L648" s="87">
        <v>0.37</v>
      </c>
      <c r="M648" s="87">
        <v>0.27</v>
      </c>
      <c r="N648" s="87">
        <v>34.02</v>
      </c>
      <c r="O648" s="125" t="s">
        <v>486</v>
      </c>
      <c r="P648" s="125" t="s">
        <v>487</v>
      </c>
      <c r="Q648" s="92"/>
      <c r="R648" s="157"/>
      <c r="S648" s="270">
        <f>S608+S616+S621+S634+S641+S645+S646+S647</f>
        <v>37.8242</v>
      </c>
      <c r="T648" s="4"/>
      <c r="U648" s="4"/>
      <c r="V648" s="4"/>
    </row>
    <row r="649" spans="1:22" ht="15">
      <c r="A649" s="91"/>
      <c r="B649" s="93"/>
      <c r="C649" s="92"/>
      <c r="D649" s="92"/>
      <c r="E649" s="92"/>
      <c r="F649" s="92"/>
      <c r="G649" s="93"/>
      <c r="H649" s="93"/>
      <c r="I649" s="93"/>
      <c r="J649" s="93"/>
      <c r="K649" s="93"/>
      <c r="L649" s="93"/>
      <c r="M649" s="93"/>
      <c r="N649" s="93"/>
      <c r="O649" s="151"/>
      <c r="P649" s="151"/>
      <c r="Q649" s="92"/>
      <c r="R649" s="157"/>
      <c r="S649" s="62"/>
      <c r="T649" s="4"/>
      <c r="U649" s="4"/>
      <c r="V649" s="4"/>
    </row>
    <row r="650" spans="1:22" ht="15">
      <c r="A650" s="91"/>
      <c r="B650" s="93" t="s">
        <v>53</v>
      </c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157"/>
      <c r="S650" s="62"/>
      <c r="T650" s="4"/>
      <c r="U650" s="4"/>
      <c r="V650" s="4"/>
    </row>
    <row r="651" spans="1:22" ht="15">
      <c r="A651" s="106">
        <v>220</v>
      </c>
      <c r="B651" s="106" t="s">
        <v>585</v>
      </c>
      <c r="C651" s="106">
        <v>150</v>
      </c>
      <c r="D651" s="56" t="s">
        <v>587</v>
      </c>
      <c r="E651" s="56">
        <v>160.8</v>
      </c>
      <c r="F651" s="192">
        <v>126</v>
      </c>
      <c r="G651" s="371">
        <v>3</v>
      </c>
      <c r="H651" s="346">
        <v>5.1</v>
      </c>
      <c r="I651" s="371">
        <v>16.8</v>
      </c>
      <c r="J651" s="360">
        <v>124.5</v>
      </c>
      <c r="K651" s="361"/>
      <c r="L651" s="346">
        <v>0.05</v>
      </c>
      <c r="M651" s="346">
        <v>0.09</v>
      </c>
      <c r="N651" s="346">
        <v>15.75</v>
      </c>
      <c r="O651" s="349" t="s">
        <v>588</v>
      </c>
      <c r="P651" s="346">
        <v>2.04</v>
      </c>
      <c r="Q651" s="157">
        <v>18</v>
      </c>
      <c r="R651" s="157">
        <f aca="true" t="shared" si="21" ref="R651:R656">Q651/1000*E651</f>
        <v>2.8944</v>
      </c>
      <c r="S651" s="56"/>
      <c r="T651" s="4"/>
      <c r="U651" s="4"/>
      <c r="V651" s="4"/>
    </row>
    <row r="652" spans="1:22" ht="15">
      <c r="A652" s="42"/>
      <c r="B652" s="42" t="s">
        <v>586</v>
      </c>
      <c r="C652" s="42"/>
      <c r="D652" s="56" t="s">
        <v>63</v>
      </c>
      <c r="E652" s="130">
        <v>36</v>
      </c>
      <c r="F652" s="192">
        <v>30</v>
      </c>
      <c r="G652" s="350"/>
      <c r="H652" s="347"/>
      <c r="I652" s="350"/>
      <c r="J652" s="362"/>
      <c r="K652" s="363"/>
      <c r="L652" s="347"/>
      <c r="M652" s="347"/>
      <c r="N652" s="347"/>
      <c r="O652" s="350"/>
      <c r="P652" s="347"/>
      <c r="Q652" s="157">
        <v>18</v>
      </c>
      <c r="R652" s="157">
        <f t="shared" si="21"/>
        <v>0.6479999999999999</v>
      </c>
      <c r="S652" s="56"/>
      <c r="T652" s="4"/>
      <c r="U652" s="4"/>
      <c r="V652" s="4"/>
    </row>
    <row r="653" spans="1:22" ht="15">
      <c r="A653" s="42"/>
      <c r="B653" s="42"/>
      <c r="C653" s="42"/>
      <c r="D653" s="56" t="s">
        <v>68</v>
      </c>
      <c r="E653" s="130">
        <v>6</v>
      </c>
      <c r="F653" s="192">
        <v>6</v>
      </c>
      <c r="G653" s="350"/>
      <c r="H653" s="347"/>
      <c r="I653" s="350"/>
      <c r="J653" s="362"/>
      <c r="K653" s="363"/>
      <c r="L653" s="347"/>
      <c r="M653" s="347"/>
      <c r="N653" s="347"/>
      <c r="O653" s="350"/>
      <c r="P653" s="347"/>
      <c r="Q653" s="157">
        <v>460</v>
      </c>
      <c r="R653" s="157">
        <f t="shared" si="21"/>
        <v>2.7600000000000002</v>
      </c>
      <c r="S653" s="56"/>
      <c r="T653" s="4"/>
      <c r="U653" s="4"/>
      <c r="V653" s="4"/>
    </row>
    <row r="654" spans="1:22" ht="15">
      <c r="A654" s="42"/>
      <c r="B654" s="42"/>
      <c r="C654" s="42"/>
      <c r="D654" s="56" t="s">
        <v>306</v>
      </c>
      <c r="E654" s="130">
        <v>30</v>
      </c>
      <c r="F654" s="192">
        <v>30</v>
      </c>
      <c r="G654" s="350"/>
      <c r="H654" s="347"/>
      <c r="I654" s="350"/>
      <c r="J654" s="362"/>
      <c r="K654" s="363"/>
      <c r="L654" s="347"/>
      <c r="M654" s="347"/>
      <c r="N654" s="347"/>
      <c r="O654" s="350"/>
      <c r="P654" s="347"/>
      <c r="Q654" s="157">
        <v>155</v>
      </c>
      <c r="R654" s="157">
        <f t="shared" si="21"/>
        <v>4.65</v>
      </c>
      <c r="S654" s="157">
        <f>R651+R652+R653+R654</f>
        <v>10.9524</v>
      </c>
      <c r="T654" s="4"/>
      <c r="U654" s="4"/>
      <c r="V654" s="4"/>
    </row>
    <row r="655" spans="1:22" ht="15">
      <c r="A655" s="106">
        <v>693</v>
      </c>
      <c r="B655" s="106" t="s">
        <v>589</v>
      </c>
      <c r="C655" s="106">
        <v>180</v>
      </c>
      <c r="D655" s="106" t="s">
        <v>590</v>
      </c>
      <c r="E655" s="106">
        <v>3.6</v>
      </c>
      <c r="F655" s="106">
        <v>3.6</v>
      </c>
      <c r="G655" s="333"/>
      <c r="H655" s="333"/>
      <c r="I655" s="333"/>
      <c r="J655" s="360"/>
      <c r="K655" s="361"/>
      <c r="L655" s="106"/>
      <c r="M655" s="106"/>
      <c r="N655" s="106"/>
      <c r="O655" s="106"/>
      <c r="P655" s="106"/>
      <c r="Q655" s="157">
        <v>300</v>
      </c>
      <c r="R655" s="157">
        <f t="shared" si="21"/>
        <v>1.08</v>
      </c>
      <c r="S655" s="169"/>
      <c r="T655" s="4"/>
      <c r="U655" s="4"/>
      <c r="V655" s="4"/>
    </row>
    <row r="656" spans="1:22" ht="15">
      <c r="A656" s="42"/>
      <c r="B656" s="42"/>
      <c r="C656" s="42"/>
      <c r="D656" s="42" t="s">
        <v>31</v>
      </c>
      <c r="E656" s="42">
        <v>90</v>
      </c>
      <c r="F656" s="42">
        <v>90</v>
      </c>
      <c r="G656" s="334"/>
      <c r="H656" s="334"/>
      <c r="I656" s="334"/>
      <c r="J656" s="70"/>
      <c r="K656" s="70"/>
      <c r="L656" s="42"/>
      <c r="M656" s="42"/>
      <c r="N656" s="42"/>
      <c r="O656" s="42"/>
      <c r="P656" s="42"/>
      <c r="Q656" s="157">
        <v>47</v>
      </c>
      <c r="R656" s="157">
        <f t="shared" si="21"/>
        <v>4.23</v>
      </c>
      <c r="S656" s="169"/>
      <c r="T656" s="4"/>
      <c r="U656" s="4"/>
      <c r="V656" s="4"/>
    </row>
    <row r="657" spans="1:22" ht="15">
      <c r="A657" s="42"/>
      <c r="B657" s="42"/>
      <c r="C657" s="42"/>
      <c r="D657" s="42" t="s">
        <v>32</v>
      </c>
      <c r="E657" s="42">
        <v>99</v>
      </c>
      <c r="F657" s="42">
        <v>99</v>
      </c>
      <c r="G657" s="334"/>
      <c r="H657" s="334"/>
      <c r="I657" s="334"/>
      <c r="J657" s="70"/>
      <c r="K657" s="70"/>
      <c r="L657" s="42"/>
      <c r="M657" s="42"/>
      <c r="N657" s="42"/>
      <c r="O657" s="42"/>
      <c r="P657" s="42"/>
      <c r="Q657" s="157"/>
      <c r="R657" s="157"/>
      <c r="S657" s="169"/>
      <c r="T657" s="4"/>
      <c r="U657" s="4"/>
      <c r="V657" s="4"/>
    </row>
    <row r="658" spans="1:22" ht="15">
      <c r="A658" s="46"/>
      <c r="B658" s="46"/>
      <c r="C658" s="46"/>
      <c r="D658" s="46" t="s">
        <v>33</v>
      </c>
      <c r="E658" s="46">
        <v>18</v>
      </c>
      <c r="F658" s="46">
        <v>18</v>
      </c>
      <c r="G658" s="331">
        <v>4.41</v>
      </c>
      <c r="H658" s="331">
        <v>4.5</v>
      </c>
      <c r="I658" s="331">
        <v>28.89</v>
      </c>
      <c r="J658" s="73">
        <v>171</v>
      </c>
      <c r="K658" s="73"/>
      <c r="L658" s="46">
        <v>0.03</v>
      </c>
      <c r="M658" s="46">
        <v>0.22</v>
      </c>
      <c r="N658" s="46">
        <v>0.9</v>
      </c>
      <c r="O658" s="46">
        <v>125.19</v>
      </c>
      <c r="P658" s="46">
        <v>0.56</v>
      </c>
      <c r="Q658" s="157">
        <v>45</v>
      </c>
      <c r="R658" s="157">
        <f>Q658/1000*E658</f>
        <v>0.8099999999999999</v>
      </c>
      <c r="S658" s="169"/>
      <c r="T658" s="4"/>
      <c r="U658" s="4"/>
      <c r="V658" s="4"/>
    </row>
    <row r="659" spans="1:22" ht="15">
      <c r="A659" s="91"/>
      <c r="B659" s="93" t="s">
        <v>100</v>
      </c>
      <c r="C659" s="92"/>
      <c r="D659" s="92"/>
      <c r="E659" s="92"/>
      <c r="F659" s="92"/>
      <c r="G659" s="88">
        <v>7.41</v>
      </c>
      <c r="H659" s="88">
        <v>9.6</v>
      </c>
      <c r="I659" s="87">
        <v>45.69</v>
      </c>
      <c r="J659" s="354">
        <f>SUM(J651:J658)</f>
        <v>295.5</v>
      </c>
      <c r="K659" s="366"/>
      <c r="L659" s="87" t="s">
        <v>164</v>
      </c>
      <c r="M659" s="87" t="s">
        <v>344</v>
      </c>
      <c r="N659" s="125" t="s">
        <v>345</v>
      </c>
      <c r="O659" s="87">
        <v>250.1</v>
      </c>
      <c r="P659" s="87" t="s">
        <v>334</v>
      </c>
      <c r="Q659" s="157"/>
      <c r="R659" s="56"/>
      <c r="S659" s="169">
        <f>R655+R656+R658</f>
        <v>6.12</v>
      </c>
      <c r="T659" s="4"/>
      <c r="U659" s="4"/>
      <c r="V659" s="4"/>
    </row>
    <row r="660" spans="1:22" ht="15">
      <c r="A660" s="91"/>
      <c r="B660" s="93" t="s">
        <v>307</v>
      </c>
      <c r="C660" s="92"/>
      <c r="D660" s="92"/>
      <c r="E660" s="92"/>
      <c r="F660" s="92"/>
      <c r="G660" s="87">
        <f>SUM(G604+G606+G648+G659)</f>
        <v>40.58</v>
      </c>
      <c r="H660" s="87">
        <f>SUM(H604+H606+H648+H659)</f>
        <v>53.63</v>
      </c>
      <c r="I660" s="87">
        <f>SUM(I604+I606+I648+I659)</f>
        <v>184.06</v>
      </c>
      <c r="J660" s="354">
        <f>SUM(J604+J606+J648+J659)</f>
        <v>1379.6499999999999</v>
      </c>
      <c r="K660" s="366"/>
      <c r="L660" s="87">
        <v>0.62</v>
      </c>
      <c r="M660" s="87">
        <v>0.81</v>
      </c>
      <c r="N660" s="87">
        <v>50.96</v>
      </c>
      <c r="O660" s="87">
        <v>480.07</v>
      </c>
      <c r="P660" s="125" t="s">
        <v>488</v>
      </c>
      <c r="Q660" s="56"/>
      <c r="R660" s="56"/>
      <c r="S660" s="169">
        <f>S604+S606+S648+S659</f>
        <v>60.61194999999999</v>
      </c>
      <c r="T660" s="4"/>
      <c r="U660" s="4"/>
      <c r="V660" s="4"/>
    </row>
    <row r="661" spans="1:22" ht="1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4"/>
      <c r="U661" s="4"/>
      <c r="V661" s="4"/>
    </row>
    <row r="662" spans="1:20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4"/>
    </row>
    <row r="672" ht="15">
      <c r="B672" s="2" t="s">
        <v>323</v>
      </c>
    </row>
    <row r="673" spans="1:19" ht="15">
      <c r="A673" s="35" t="s">
        <v>0</v>
      </c>
      <c r="B673" s="35" t="s">
        <v>1</v>
      </c>
      <c r="C673" s="35" t="s">
        <v>3</v>
      </c>
      <c r="D673" s="35" t="s">
        <v>5</v>
      </c>
      <c r="E673" s="354" t="s">
        <v>3</v>
      </c>
      <c r="F673" s="355"/>
      <c r="G673" s="358" t="s">
        <v>26</v>
      </c>
      <c r="H673" s="359"/>
      <c r="I673" s="359"/>
      <c r="J673" s="186" t="s">
        <v>11</v>
      </c>
      <c r="K673" s="187"/>
      <c r="L673" s="354" t="s">
        <v>13</v>
      </c>
      <c r="M673" s="355"/>
      <c r="N673" s="355"/>
      <c r="O673" s="358" t="s">
        <v>24</v>
      </c>
      <c r="P673" s="359"/>
      <c r="Q673" s="41" t="s">
        <v>19</v>
      </c>
      <c r="R673" s="41" t="s">
        <v>21</v>
      </c>
      <c r="S673" s="41" t="s">
        <v>21</v>
      </c>
    </row>
    <row r="674" spans="1:19" ht="15">
      <c r="A674" s="42"/>
      <c r="B674" s="43" t="s">
        <v>2</v>
      </c>
      <c r="C674" s="43" t="s">
        <v>4</v>
      </c>
      <c r="D674" s="42"/>
      <c r="E674" s="35" t="s">
        <v>6</v>
      </c>
      <c r="F674" s="35" t="s">
        <v>7</v>
      </c>
      <c r="G674" s="370" t="s">
        <v>27</v>
      </c>
      <c r="H674" s="370"/>
      <c r="I674" s="370"/>
      <c r="J674" s="188" t="s">
        <v>12</v>
      </c>
      <c r="K674" s="189"/>
      <c r="L674" s="356" t="s">
        <v>14</v>
      </c>
      <c r="M674" s="352" t="s">
        <v>15</v>
      </c>
      <c r="N674" s="352" t="s">
        <v>16</v>
      </c>
      <c r="O674" s="369" t="s">
        <v>25</v>
      </c>
      <c r="P674" s="369"/>
      <c r="Q674" s="45" t="s">
        <v>20</v>
      </c>
      <c r="R674" s="45" t="s">
        <v>22</v>
      </c>
      <c r="S674" s="45" t="s">
        <v>23</v>
      </c>
    </row>
    <row r="675" spans="1:19" ht="15">
      <c r="A675" s="46"/>
      <c r="B675" s="46"/>
      <c r="C675" s="46"/>
      <c r="D675" s="46"/>
      <c r="E675" s="46"/>
      <c r="F675" s="46"/>
      <c r="G675" s="47" t="s">
        <v>8</v>
      </c>
      <c r="H675" s="47" t="s">
        <v>9</v>
      </c>
      <c r="I675" s="47" t="s">
        <v>10</v>
      </c>
      <c r="J675" s="48"/>
      <c r="K675" s="49"/>
      <c r="L675" s="357"/>
      <c r="M675" s="353"/>
      <c r="N675" s="353"/>
      <c r="O675" s="47" t="s">
        <v>17</v>
      </c>
      <c r="P675" s="47" t="s">
        <v>18</v>
      </c>
      <c r="Q675" s="46"/>
      <c r="R675" s="46"/>
      <c r="S675" s="46"/>
    </row>
    <row r="676" spans="1:20" ht="15">
      <c r="A676" s="36" t="s">
        <v>35</v>
      </c>
      <c r="B676" s="37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283"/>
      <c r="S676" s="62"/>
      <c r="T676" s="4"/>
    </row>
    <row r="677" spans="1:20" ht="15">
      <c r="A677" s="106" t="s">
        <v>324</v>
      </c>
      <c r="B677" s="106" t="s">
        <v>325</v>
      </c>
      <c r="C677" s="106">
        <v>120</v>
      </c>
      <c r="D677" s="56" t="s">
        <v>72</v>
      </c>
      <c r="E677" s="56">
        <v>100.4</v>
      </c>
      <c r="F677" s="56">
        <v>98.4</v>
      </c>
      <c r="G677" s="346">
        <v>16.2</v>
      </c>
      <c r="H677" s="371">
        <v>11.04</v>
      </c>
      <c r="I677" s="374">
        <v>16.2</v>
      </c>
      <c r="J677" s="360">
        <v>232.8</v>
      </c>
      <c r="K677" s="361"/>
      <c r="L677" s="346" t="s">
        <v>181</v>
      </c>
      <c r="M677" s="346" t="s">
        <v>186</v>
      </c>
      <c r="N677" s="346" t="s">
        <v>327</v>
      </c>
      <c r="O677" s="346" t="s">
        <v>328</v>
      </c>
      <c r="P677" s="346" t="s">
        <v>322</v>
      </c>
      <c r="Q677" s="157">
        <v>220</v>
      </c>
      <c r="R677" s="157">
        <f>Q677/1000*E677</f>
        <v>22.088</v>
      </c>
      <c r="S677" s="56"/>
      <c r="T677" s="4"/>
    </row>
    <row r="678" spans="1:20" ht="15">
      <c r="A678" s="42">
        <v>355</v>
      </c>
      <c r="B678" s="42"/>
      <c r="C678" s="42"/>
      <c r="D678" s="56" t="s">
        <v>299</v>
      </c>
      <c r="E678" s="192">
        <v>13.7</v>
      </c>
      <c r="F678" s="192">
        <v>13.7</v>
      </c>
      <c r="G678" s="347"/>
      <c r="H678" s="350"/>
      <c r="I678" s="438"/>
      <c r="J678" s="362"/>
      <c r="K678" s="363"/>
      <c r="L678" s="347"/>
      <c r="M678" s="347"/>
      <c r="N678" s="347"/>
      <c r="O678" s="347"/>
      <c r="P678" s="347"/>
      <c r="Q678" s="157">
        <v>27</v>
      </c>
      <c r="R678" s="157">
        <f>Q678/1000*E678</f>
        <v>0.36989999999999995</v>
      </c>
      <c r="S678" s="56"/>
      <c r="T678" s="4"/>
    </row>
    <row r="679" spans="1:20" ht="15">
      <c r="A679" s="42"/>
      <c r="B679" s="42"/>
      <c r="C679" s="42"/>
      <c r="D679" s="56" t="s">
        <v>60</v>
      </c>
      <c r="E679" s="192">
        <v>7.2</v>
      </c>
      <c r="F679" s="192">
        <v>7.2</v>
      </c>
      <c r="G679" s="347"/>
      <c r="H679" s="350"/>
      <c r="I679" s="438"/>
      <c r="J679" s="362"/>
      <c r="K679" s="363"/>
      <c r="L679" s="347"/>
      <c r="M679" s="347"/>
      <c r="N679" s="347"/>
      <c r="O679" s="347"/>
      <c r="P679" s="347"/>
      <c r="Q679" s="157">
        <v>6.5</v>
      </c>
      <c r="R679" s="157">
        <f>Q679/40*E679</f>
        <v>1.1700000000000002</v>
      </c>
      <c r="S679" s="56"/>
      <c r="T679" s="4"/>
    </row>
    <row r="680" spans="1:20" ht="15">
      <c r="A680" s="42"/>
      <c r="B680" s="42"/>
      <c r="C680" s="42"/>
      <c r="D680" s="56" t="s">
        <v>33</v>
      </c>
      <c r="E680" s="192">
        <v>7.2</v>
      </c>
      <c r="F680" s="192">
        <v>7.2</v>
      </c>
      <c r="G680" s="347"/>
      <c r="H680" s="350"/>
      <c r="I680" s="438"/>
      <c r="J680" s="362"/>
      <c r="K680" s="363"/>
      <c r="L680" s="347"/>
      <c r="M680" s="347"/>
      <c r="N680" s="347"/>
      <c r="O680" s="347"/>
      <c r="P680" s="347"/>
      <c r="Q680" s="157">
        <v>45</v>
      </c>
      <c r="R680" s="157">
        <f aca="true" t="shared" si="22" ref="R680:R691">Q680/1000*E680</f>
        <v>0.324</v>
      </c>
      <c r="S680" s="56"/>
      <c r="T680" s="4"/>
    </row>
    <row r="681" spans="1:20" ht="15">
      <c r="A681" s="42"/>
      <c r="B681" s="42"/>
      <c r="C681" s="42"/>
      <c r="D681" s="56" t="s">
        <v>102</v>
      </c>
      <c r="E681" s="56">
        <v>0.9</v>
      </c>
      <c r="F681" s="56">
        <v>0.9</v>
      </c>
      <c r="G681" s="347"/>
      <c r="H681" s="350"/>
      <c r="I681" s="438"/>
      <c r="J681" s="362"/>
      <c r="K681" s="363"/>
      <c r="L681" s="347"/>
      <c r="M681" s="347"/>
      <c r="N681" s="347"/>
      <c r="O681" s="347"/>
      <c r="P681" s="347"/>
      <c r="Q681" s="157">
        <v>12</v>
      </c>
      <c r="R681" s="157">
        <f t="shared" si="22"/>
        <v>0.0108</v>
      </c>
      <c r="S681" s="56"/>
      <c r="T681" s="4"/>
    </row>
    <row r="682" spans="1:20" ht="15">
      <c r="A682" s="42"/>
      <c r="B682" s="42"/>
      <c r="C682" s="42"/>
      <c r="D682" s="56" t="s">
        <v>306</v>
      </c>
      <c r="E682" s="56">
        <v>12</v>
      </c>
      <c r="F682" s="56">
        <v>12</v>
      </c>
      <c r="G682" s="347"/>
      <c r="H682" s="350"/>
      <c r="I682" s="438"/>
      <c r="J682" s="362"/>
      <c r="K682" s="363"/>
      <c r="L682" s="347"/>
      <c r="M682" s="347"/>
      <c r="N682" s="347"/>
      <c r="O682" s="347"/>
      <c r="P682" s="347"/>
      <c r="Q682" s="157">
        <v>155</v>
      </c>
      <c r="R682" s="157">
        <f t="shared" si="22"/>
        <v>1.8599999999999999</v>
      </c>
      <c r="S682" s="56"/>
      <c r="T682" s="4"/>
    </row>
    <row r="683" spans="1:20" ht="15">
      <c r="A683" s="46"/>
      <c r="B683" s="46"/>
      <c r="C683" s="46"/>
      <c r="D683" s="56" t="s">
        <v>326</v>
      </c>
      <c r="E683" s="56"/>
      <c r="F683" s="56"/>
      <c r="G683" s="348"/>
      <c r="H683" s="351"/>
      <c r="I683" s="438"/>
      <c r="J683" s="364"/>
      <c r="K683" s="365"/>
      <c r="L683" s="348"/>
      <c r="M683" s="348"/>
      <c r="N683" s="348"/>
      <c r="O683" s="348"/>
      <c r="P683" s="348"/>
      <c r="Q683" s="157"/>
      <c r="R683" s="157">
        <f t="shared" si="22"/>
        <v>0</v>
      </c>
      <c r="S683" s="169">
        <f>R677+R678+R679+R680+R681+R682+R683</f>
        <v>25.822700000000005</v>
      </c>
      <c r="T683" s="4"/>
    </row>
    <row r="684" spans="1:20" ht="15">
      <c r="A684" s="106">
        <v>1</v>
      </c>
      <c r="B684" s="106" t="s">
        <v>432</v>
      </c>
      <c r="C684" s="106">
        <v>33</v>
      </c>
      <c r="D684" s="106" t="s">
        <v>43</v>
      </c>
      <c r="E684" s="106">
        <v>25</v>
      </c>
      <c r="F684" s="106">
        <v>25</v>
      </c>
      <c r="G684" s="293">
        <v>1.54</v>
      </c>
      <c r="H684" s="293">
        <v>12.6</v>
      </c>
      <c r="I684" s="66">
        <v>9.52</v>
      </c>
      <c r="J684" s="346">
        <v>161</v>
      </c>
      <c r="K684" s="346"/>
      <c r="L684" s="66" t="s">
        <v>121</v>
      </c>
      <c r="M684" s="66" t="s">
        <v>122</v>
      </c>
      <c r="N684" s="66">
        <v>0</v>
      </c>
      <c r="O684" s="66">
        <v>10</v>
      </c>
      <c r="P684" s="66" t="s">
        <v>123</v>
      </c>
      <c r="Q684" s="157">
        <v>28.33</v>
      </c>
      <c r="R684" s="157">
        <f t="shared" si="22"/>
        <v>0.7082499999999999</v>
      </c>
      <c r="S684" s="41"/>
      <c r="T684" s="4"/>
    </row>
    <row r="685" spans="1:20" ht="15">
      <c r="A685" s="46"/>
      <c r="B685" s="46" t="s">
        <v>433</v>
      </c>
      <c r="C685" s="46" t="s">
        <v>115</v>
      </c>
      <c r="D685" s="46" t="s">
        <v>69</v>
      </c>
      <c r="E685" s="46">
        <v>8</v>
      </c>
      <c r="F685" s="46">
        <v>10</v>
      </c>
      <c r="G685" s="294" t="s">
        <v>115</v>
      </c>
      <c r="H685" s="294" t="s">
        <v>115</v>
      </c>
      <c r="I685" s="72" t="s">
        <v>115</v>
      </c>
      <c r="J685" s="348" t="s">
        <v>115</v>
      </c>
      <c r="K685" s="348"/>
      <c r="L685" s="72"/>
      <c r="M685" s="72"/>
      <c r="N685" s="72"/>
      <c r="O685" s="72"/>
      <c r="P685" s="72"/>
      <c r="Q685" s="157">
        <v>460</v>
      </c>
      <c r="R685" s="157">
        <f t="shared" si="22"/>
        <v>3.68</v>
      </c>
      <c r="S685" s="298">
        <f>R684+R685</f>
        <v>4.38825</v>
      </c>
      <c r="T685" s="4"/>
    </row>
    <row r="686" spans="1:20" ht="15">
      <c r="A686" s="53">
        <v>692</v>
      </c>
      <c r="B686" s="104" t="s">
        <v>275</v>
      </c>
      <c r="C686" s="106">
        <v>180</v>
      </c>
      <c r="D686" s="237" t="s">
        <v>277</v>
      </c>
      <c r="E686" s="168">
        <v>7.2</v>
      </c>
      <c r="F686" s="238">
        <v>7.2</v>
      </c>
      <c r="G686" s="346">
        <v>2.2</v>
      </c>
      <c r="H686" s="412">
        <v>3.2</v>
      </c>
      <c r="I686" s="346">
        <v>25.8</v>
      </c>
      <c r="J686" s="378">
        <v>136.8</v>
      </c>
      <c r="K686" s="379"/>
      <c r="L686" s="346" t="s">
        <v>118</v>
      </c>
      <c r="M686" s="346" t="s">
        <v>121</v>
      </c>
      <c r="N686" s="346" t="s">
        <v>175</v>
      </c>
      <c r="O686" s="346" t="s">
        <v>176</v>
      </c>
      <c r="P686" s="346" t="s">
        <v>177</v>
      </c>
      <c r="Q686" s="157">
        <v>380</v>
      </c>
      <c r="R686" s="157">
        <f t="shared" si="22"/>
        <v>2.736</v>
      </c>
      <c r="S686" s="169" t="s">
        <v>115</v>
      </c>
      <c r="T686" s="4"/>
    </row>
    <row r="687" spans="1:20" ht="15">
      <c r="A687" s="42"/>
      <c r="B687" s="159" t="s">
        <v>276</v>
      </c>
      <c r="C687" s="42"/>
      <c r="D687" s="237" t="s">
        <v>98</v>
      </c>
      <c r="E687" s="168">
        <v>154.8</v>
      </c>
      <c r="F687" s="238">
        <v>154.8</v>
      </c>
      <c r="G687" s="347"/>
      <c r="H687" s="376"/>
      <c r="I687" s="347"/>
      <c r="J687" s="380"/>
      <c r="K687" s="381"/>
      <c r="L687" s="347"/>
      <c r="M687" s="347"/>
      <c r="N687" s="347"/>
      <c r="O687" s="347"/>
      <c r="P687" s="347"/>
      <c r="Q687" s="157"/>
      <c r="R687" s="157">
        <f t="shared" si="22"/>
        <v>0</v>
      </c>
      <c r="S687" s="169"/>
      <c r="T687" s="4"/>
    </row>
    <row r="688" spans="1:20" ht="15">
      <c r="A688" s="42"/>
      <c r="B688" s="159"/>
      <c r="C688" s="42"/>
      <c r="D688" s="237" t="s">
        <v>208</v>
      </c>
      <c r="E688" s="168">
        <v>45</v>
      </c>
      <c r="F688" s="238">
        <v>45</v>
      </c>
      <c r="G688" s="347"/>
      <c r="H688" s="376"/>
      <c r="I688" s="347"/>
      <c r="J688" s="380"/>
      <c r="K688" s="381"/>
      <c r="L688" s="347"/>
      <c r="M688" s="347"/>
      <c r="N688" s="347"/>
      <c r="O688" s="347"/>
      <c r="P688" s="347"/>
      <c r="Q688" s="157">
        <v>47</v>
      </c>
      <c r="R688" s="157">
        <f t="shared" si="22"/>
        <v>2.115</v>
      </c>
      <c r="S688" s="169"/>
      <c r="T688" s="4"/>
    </row>
    <row r="689" spans="1:20" ht="15">
      <c r="A689" s="46"/>
      <c r="B689" s="48"/>
      <c r="C689" s="46"/>
      <c r="D689" s="168" t="s">
        <v>33</v>
      </c>
      <c r="E689" s="168">
        <v>18</v>
      </c>
      <c r="F689" s="168">
        <v>18</v>
      </c>
      <c r="G689" s="348"/>
      <c r="H689" s="377"/>
      <c r="I689" s="348"/>
      <c r="J689" s="383"/>
      <c r="K689" s="384"/>
      <c r="L689" s="348"/>
      <c r="M689" s="348"/>
      <c r="N689" s="348"/>
      <c r="O689" s="348"/>
      <c r="P689" s="348"/>
      <c r="Q689" s="157">
        <v>45</v>
      </c>
      <c r="R689" s="157">
        <f t="shared" si="22"/>
        <v>0.8099999999999999</v>
      </c>
      <c r="S689" s="169">
        <f>R686+R687+R688+R689</f>
        <v>5.6610000000000005</v>
      </c>
      <c r="T689" s="4"/>
    </row>
    <row r="690" spans="1:20" ht="15">
      <c r="A690" s="56"/>
      <c r="B690" s="56" t="s">
        <v>81</v>
      </c>
      <c r="C690" s="56">
        <v>100</v>
      </c>
      <c r="D690" s="168" t="s">
        <v>81</v>
      </c>
      <c r="E690" s="168">
        <v>100</v>
      </c>
      <c r="F690" s="168">
        <v>100</v>
      </c>
      <c r="G690" s="73">
        <v>0.3</v>
      </c>
      <c r="H690" s="332" t="s">
        <v>254</v>
      </c>
      <c r="I690" s="73">
        <v>8.6</v>
      </c>
      <c r="J690" s="234">
        <v>40</v>
      </c>
      <c r="K690" s="311"/>
      <c r="L690" s="73">
        <v>0.01</v>
      </c>
      <c r="M690" s="73">
        <v>0.03</v>
      </c>
      <c r="N690" s="73">
        <v>13</v>
      </c>
      <c r="O690" s="73">
        <v>16</v>
      </c>
      <c r="P690" s="73">
        <v>2.2</v>
      </c>
      <c r="Q690" s="231">
        <v>55</v>
      </c>
      <c r="R690" s="157">
        <f t="shared" si="22"/>
        <v>5.5</v>
      </c>
      <c r="S690" s="270">
        <f>R690</f>
        <v>5.5</v>
      </c>
      <c r="T690" s="4"/>
    </row>
    <row r="691" spans="1:20" ht="15">
      <c r="A691" s="91"/>
      <c r="B691" s="93" t="s">
        <v>100</v>
      </c>
      <c r="C691" s="92"/>
      <c r="D691" s="92"/>
      <c r="E691" s="92"/>
      <c r="F691" s="92"/>
      <c r="G691" s="87">
        <f>SUM(G677:G690)</f>
        <v>20.24</v>
      </c>
      <c r="H691" s="88">
        <v>26.84</v>
      </c>
      <c r="I691" s="87">
        <f>SUM(I677:I690)</f>
        <v>60.12</v>
      </c>
      <c r="J691" s="354">
        <f>SUM(J677:K690)</f>
        <v>570.6</v>
      </c>
      <c r="K691" s="366"/>
      <c r="L691" s="87">
        <v>0.15</v>
      </c>
      <c r="M691" s="87">
        <v>0.11</v>
      </c>
      <c r="N691" s="87" t="s">
        <v>212</v>
      </c>
      <c r="O691" s="87">
        <v>255.03</v>
      </c>
      <c r="P691" s="87">
        <v>1.4</v>
      </c>
      <c r="Q691" s="92"/>
      <c r="R691" s="157">
        <f t="shared" si="22"/>
        <v>0</v>
      </c>
      <c r="S691" s="270">
        <f>S683+S685+S690+S689</f>
        <v>41.371950000000005</v>
      </c>
      <c r="T691" s="4"/>
    </row>
    <row r="692" spans="1:20" ht="15">
      <c r="A692" s="91"/>
      <c r="B692" s="93" t="s">
        <v>80</v>
      </c>
      <c r="C692" s="92"/>
      <c r="D692" s="92"/>
      <c r="E692" s="92"/>
      <c r="F692" s="92"/>
      <c r="G692" s="93"/>
      <c r="H692" s="151"/>
      <c r="I692" s="93"/>
      <c r="J692" s="37"/>
      <c r="K692" s="37"/>
      <c r="L692" s="93"/>
      <c r="M692" s="93"/>
      <c r="N692" s="93"/>
      <c r="O692" s="93"/>
      <c r="P692" s="93"/>
      <c r="Q692" s="92"/>
      <c r="R692" s="157"/>
      <c r="S692" s="270"/>
      <c r="T692" s="4"/>
    </row>
    <row r="693" spans="1:20" ht="15">
      <c r="A693" s="91"/>
      <c r="B693" s="93" t="s">
        <v>391</v>
      </c>
      <c r="C693" s="56">
        <v>100</v>
      </c>
      <c r="D693" s="56" t="s">
        <v>392</v>
      </c>
      <c r="E693" s="56">
        <v>100</v>
      </c>
      <c r="F693" s="56">
        <v>100</v>
      </c>
      <c r="G693" s="87">
        <v>0.5</v>
      </c>
      <c r="H693" s="88">
        <v>0</v>
      </c>
      <c r="I693" s="87">
        <v>10.6</v>
      </c>
      <c r="J693" s="87">
        <v>44</v>
      </c>
      <c r="K693" s="87"/>
      <c r="L693" s="87">
        <v>0.01</v>
      </c>
      <c r="M693" s="87">
        <v>0.01</v>
      </c>
      <c r="N693" s="87">
        <v>2</v>
      </c>
      <c r="O693" s="87">
        <v>8</v>
      </c>
      <c r="P693" s="87">
        <v>0.2</v>
      </c>
      <c r="Q693" s="217">
        <v>60</v>
      </c>
      <c r="R693" s="157">
        <f>Q693/1000*E693</f>
        <v>6</v>
      </c>
      <c r="S693" s="299">
        <f>R693</f>
        <v>6</v>
      </c>
      <c r="T693" s="4"/>
    </row>
    <row r="694" spans="1:20" ht="15">
      <c r="A694" s="91"/>
      <c r="B694" s="93" t="s">
        <v>47</v>
      </c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157"/>
      <c r="S694" s="190"/>
      <c r="T694" s="4"/>
    </row>
    <row r="695" spans="1:20" ht="15">
      <c r="A695" s="106">
        <v>70</v>
      </c>
      <c r="B695" s="41" t="s">
        <v>527</v>
      </c>
      <c r="C695" s="106">
        <v>60</v>
      </c>
      <c r="D695" s="106" t="s">
        <v>527</v>
      </c>
      <c r="E695" s="106">
        <v>60</v>
      </c>
      <c r="F695" s="106">
        <v>60</v>
      </c>
      <c r="G695" s="106">
        <v>0.48</v>
      </c>
      <c r="H695" s="106">
        <v>0.06</v>
      </c>
      <c r="I695" s="106">
        <v>1.5</v>
      </c>
      <c r="J695" s="106">
        <v>8.4</v>
      </c>
      <c r="K695" s="106"/>
      <c r="L695" s="106"/>
      <c r="M695" s="106"/>
      <c r="N695" s="106">
        <v>6</v>
      </c>
      <c r="O695" s="106"/>
      <c r="P695" s="106"/>
      <c r="Q695" s="313">
        <v>100</v>
      </c>
      <c r="R695" s="239">
        <f>Q695/1000*E695</f>
        <v>6</v>
      </c>
      <c r="S695" s="336">
        <f>R695</f>
        <v>6</v>
      </c>
      <c r="T695" s="4"/>
    </row>
    <row r="696" spans="1:20" ht="15">
      <c r="A696" s="46"/>
      <c r="B696" s="51" t="s">
        <v>524</v>
      </c>
      <c r="C696" s="46"/>
      <c r="D696" s="46" t="s">
        <v>524</v>
      </c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274"/>
      <c r="S696" s="335"/>
      <c r="T696" s="4"/>
    </row>
    <row r="697" spans="1:20" ht="15">
      <c r="A697" s="106">
        <v>110</v>
      </c>
      <c r="B697" s="106" t="s">
        <v>591</v>
      </c>
      <c r="C697" s="106">
        <v>250</v>
      </c>
      <c r="D697" s="168" t="s">
        <v>39</v>
      </c>
      <c r="E697" s="168">
        <v>27</v>
      </c>
      <c r="F697" s="168">
        <v>20</v>
      </c>
      <c r="G697" s="346"/>
      <c r="H697" s="385"/>
      <c r="I697" s="385"/>
      <c r="J697" s="360"/>
      <c r="K697" s="361"/>
      <c r="L697" s="346"/>
      <c r="M697" s="346"/>
      <c r="N697" s="349"/>
      <c r="O697" s="346"/>
      <c r="P697" s="349"/>
      <c r="Q697" s="276">
        <v>18</v>
      </c>
      <c r="R697" s="275">
        <f aca="true" t="shared" si="23" ref="R697:R711">Q697/1000*E697</f>
        <v>0.486</v>
      </c>
      <c r="S697" s="274" t="s">
        <v>115</v>
      </c>
      <c r="T697" s="4"/>
    </row>
    <row r="698" spans="1:20" ht="15">
      <c r="A698" s="42"/>
      <c r="B698" s="42" t="s">
        <v>592</v>
      </c>
      <c r="C698" s="42"/>
      <c r="D698" s="168" t="s">
        <v>40</v>
      </c>
      <c r="E698" s="168">
        <v>13.7</v>
      </c>
      <c r="F698" s="168">
        <v>10</v>
      </c>
      <c r="G698" s="347"/>
      <c r="H698" s="386"/>
      <c r="I698" s="386"/>
      <c r="J698" s="362"/>
      <c r="K698" s="363"/>
      <c r="L698" s="347"/>
      <c r="M698" s="347"/>
      <c r="N698" s="350"/>
      <c r="O698" s="347"/>
      <c r="P698" s="350"/>
      <c r="Q698" s="132">
        <v>18</v>
      </c>
      <c r="R698" s="205">
        <f t="shared" si="23"/>
        <v>0.24659999999999996</v>
      </c>
      <c r="S698" s="157"/>
      <c r="T698" s="4"/>
    </row>
    <row r="699" spans="1:20" ht="15">
      <c r="A699" s="42"/>
      <c r="B699" s="42" t="s">
        <v>593</v>
      </c>
      <c r="C699" s="42"/>
      <c r="D699" s="168" t="s">
        <v>63</v>
      </c>
      <c r="E699" s="168">
        <v>12</v>
      </c>
      <c r="F699" s="168">
        <v>10</v>
      </c>
      <c r="G699" s="347"/>
      <c r="H699" s="386"/>
      <c r="I699" s="386"/>
      <c r="J699" s="362"/>
      <c r="K699" s="363"/>
      <c r="L699" s="347"/>
      <c r="M699" s="347"/>
      <c r="N699" s="350"/>
      <c r="O699" s="347"/>
      <c r="P699" s="350"/>
      <c r="Q699" s="132">
        <v>18</v>
      </c>
      <c r="R699" s="205">
        <f t="shared" si="23"/>
        <v>0.21599999999999997</v>
      </c>
      <c r="S699" s="157"/>
      <c r="T699" s="4"/>
    </row>
    <row r="700" spans="1:20" ht="15">
      <c r="A700" s="42"/>
      <c r="B700" s="42" t="s">
        <v>594</v>
      </c>
      <c r="C700" s="42"/>
      <c r="D700" s="168" t="s">
        <v>69</v>
      </c>
      <c r="E700" s="168">
        <v>5</v>
      </c>
      <c r="F700" s="168">
        <v>5</v>
      </c>
      <c r="G700" s="347"/>
      <c r="H700" s="386"/>
      <c r="I700" s="386"/>
      <c r="J700" s="362"/>
      <c r="K700" s="363"/>
      <c r="L700" s="347"/>
      <c r="M700" s="347"/>
      <c r="N700" s="350"/>
      <c r="O700" s="347"/>
      <c r="P700" s="350"/>
      <c r="Q700" s="157">
        <v>460</v>
      </c>
      <c r="R700" s="205">
        <f t="shared" si="23"/>
        <v>2.3000000000000003</v>
      </c>
      <c r="S700" s="157"/>
      <c r="T700" s="4"/>
    </row>
    <row r="701" spans="1:20" ht="15">
      <c r="A701" s="42"/>
      <c r="B701" s="42"/>
      <c r="C701" s="42"/>
      <c r="D701" s="168" t="s">
        <v>102</v>
      </c>
      <c r="E701" s="168" t="s">
        <v>496</v>
      </c>
      <c r="F701" s="168" t="s">
        <v>496</v>
      </c>
      <c r="G701" s="347"/>
      <c r="H701" s="386"/>
      <c r="I701" s="386"/>
      <c r="J701" s="362"/>
      <c r="K701" s="363"/>
      <c r="L701" s="347"/>
      <c r="M701" s="347"/>
      <c r="N701" s="350"/>
      <c r="O701" s="347"/>
      <c r="P701" s="350"/>
      <c r="Q701" s="157">
        <v>12</v>
      </c>
      <c r="R701" s="205" t="e">
        <f>Q701/1000*E701</f>
        <v>#VALUE!</v>
      </c>
      <c r="S701" s="157"/>
      <c r="T701" s="4"/>
    </row>
    <row r="702" spans="1:20" ht="15">
      <c r="A702" s="42"/>
      <c r="B702" s="42"/>
      <c r="C702" s="42"/>
      <c r="D702" s="168" t="s">
        <v>98</v>
      </c>
      <c r="E702" s="168">
        <v>200</v>
      </c>
      <c r="F702" s="168">
        <v>200</v>
      </c>
      <c r="G702" s="347"/>
      <c r="H702" s="386"/>
      <c r="I702" s="386"/>
      <c r="J702" s="362"/>
      <c r="K702" s="363"/>
      <c r="L702" s="347"/>
      <c r="M702" s="347"/>
      <c r="N702" s="350"/>
      <c r="O702" s="347"/>
      <c r="P702" s="350"/>
      <c r="Q702" s="157"/>
      <c r="R702" s="205">
        <f t="shared" si="23"/>
        <v>0</v>
      </c>
      <c r="S702" s="132"/>
      <c r="T702" s="4"/>
    </row>
    <row r="703" spans="1:20" ht="15">
      <c r="A703" s="42"/>
      <c r="B703" s="42"/>
      <c r="C703" s="42"/>
      <c r="D703" s="168" t="s">
        <v>587</v>
      </c>
      <c r="E703" s="168">
        <v>53.8</v>
      </c>
      <c r="F703" s="168">
        <v>40</v>
      </c>
      <c r="G703" s="70"/>
      <c r="H703" s="110"/>
      <c r="I703" s="110"/>
      <c r="J703" s="70"/>
      <c r="K703" s="70"/>
      <c r="L703" s="70"/>
      <c r="M703" s="70"/>
      <c r="N703" s="111"/>
      <c r="O703" s="70"/>
      <c r="P703" s="111"/>
      <c r="Q703" s="157">
        <v>18</v>
      </c>
      <c r="R703" s="205">
        <f t="shared" si="23"/>
        <v>0.9683999999999999</v>
      </c>
      <c r="S703" s="132"/>
      <c r="T703" s="4"/>
    </row>
    <row r="704" spans="1:20" ht="15">
      <c r="A704" s="42"/>
      <c r="B704" s="42"/>
      <c r="C704" s="42"/>
      <c r="D704" s="168" t="s">
        <v>62</v>
      </c>
      <c r="E704" s="168">
        <v>25</v>
      </c>
      <c r="F704" s="168">
        <v>20</v>
      </c>
      <c r="G704" s="70"/>
      <c r="H704" s="110"/>
      <c r="I704" s="110"/>
      <c r="J704" s="70"/>
      <c r="K704" s="70"/>
      <c r="L704" s="70"/>
      <c r="M704" s="70"/>
      <c r="N704" s="111"/>
      <c r="O704" s="70"/>
      <c r="P704" s="111"/>
      <c r="Q704" s="157">
        <v>20</v>
      </c>
      <c r="R704" s="205">
        <f t="shared" si="23"/>
        <v>0.5</v>
      </c>
      <c r="S704" s="132"/>
      <c r="T704" s="4"/>
    </row>
    <row r="705" spans="1:20" ht="15">
      <c r="A705" s="42"/>
      <c r="B705" s="42"/>
      <c r="C705" s="42"/>
      <c r="D705" s="168" t="s">
        <v>282</v>
      </c>
      <c r="E705" s="168">
        <v>8</v>
      </c>
      <c r="F705" s="168">
        <v>8</v>
      </c>
      <c r="G705" s="70"/>
      <c r="H705" s="110"/>
      <c r="I705" s="110"/>
      <c r="J705" s="70"/>
      <c r="K705" s="70"/>
      <c r="L705" s="70"/>
      <c r="M705" s="70"/>
      <c r="N705" s="111"/>
      <c r="O705" s="70"/>
      <c r="P705" s="111"/>
      <c r="Q705" s="157">
        <v>88</v>
      </c>
      <c r="R705" s="205">
        <f t="shared" si="23"/>
        <v>0.704</v>
      </c>
      <c r="S705" s="132"/>
      <c r="T705" s="4"/>
    </row>
    <row r="706" spans="1:20" ht="15">
      <c r="A706" s="42"/>
      <c r="B706" s="42"/>
      <c r="C706" s="42"/>
      <c r="D706" s="168" t="s">
        <v>33</v>
      </c>
      <c r="E706" s="168">
        <v>3</v>
      </c>
      <c r="F706" s="168">
        <v>3</v>
      </c>
      <c r="G706" s="70"/>
      <c r="H706" s="110"/>
      <c r="I706" s="110"/>
      <c r="J706" s="70"/>
      <c r="K706" s="70"/>
      <c r="L706" s="70"/>
      <c r="M706" s="70"/>
      <c r="N706" s="111"/>
      <c r="O706" s="70"/>
      <c r="P706" s="111"/>
      <c r="Q706" s="157">
        <v>45</v>
      </c>
      <c r="R706" s="205">
        <f t="shared" si="23"/>
        <v>0.135</v>
      </c>
      <c r="S706" s="132"/>
      <c r="T706" s="4"/>
    </row>
    <row r="707" spans="1:20" ht="15">
      <c r="A707" s="42"/>
      <c r="B707" s="42"/>
      <c r="C707" s="42"/>
      <c r="D707" s="168" t="s">
        <v>595</v>
      </c>
      <c r="E707" s="168">
        <v>0.11</v>
      </c>
      <c r="F707" s="168">
        <v>0.11</v>
      </c>
      <c r="G707" s="70"/>
      <c r="H707" s="110"/>
      <c r="I707" s="110"/>
      <c r="J707" s="70"/>
      <c r="K707" s="70"/>
      <c r="L707" s="70"/>
      <c r="M707" s="70"/>
      <c r="N707" s="111"/>
      <c r="O707" s="70"/>
      <c r="P707" s="111"/>
      <c r="Q707" s="157">
        <v>280</v>
      </c>
      <c r="R707" s="205">
        <f t="shared" si="23"/>
        <v>0.030800000000000004</v>
      </c>
      <c r="S707" s="132"/>
      <c r="T707" s="4"/>
    </row>
    <row r="708" spans="1:20" ht="15">
      <c r="A708" s="42"/>
      <c r="B708" s="46"/>
      <c r="C708" s="42"/>
      <c r="D708" s="168" t="s">
        <v>306</v>
      </c>
      <c r="E708" s="168">
        <v>8.8</v>
      </c>
      <c r="F708" s="168">
        <v>8.8</v>
      </c>
      <c r="G708" s="73">
        <v>2.22</v>
      </c>
      <c r="H708" s="115">
        <v>5.87</v>
      </c>
      <c r="I708" s="115">
        <v>12.33</v>
      </c>
      <c r="J708" s="73">
        <v>115.97</v>
      </c>
      <c r="K708" s="73"/>
      <c r="L708" s="70">
        <v>0.06</v>
      </c>
      <c r="M708" s="70">
        <v>0.05</v>
      </c>
      <c r="N708" s="111" t="s">
        <v>596</v>
      </c>
      <c r="O708" s="70">
        <v>45.23</v>
      </c>
      <c r="P708" s="111" t="s">
        <v>597</v>
      </c>
      <c r="Q708" s="157">
        <v>155</v>
      </c>
      <c r="R708" s="205">
        <f t="shared" si="23"/>
        <v>1.364</v>
      </c>
      <c r="S708" s="132" t="e">
        <f>R697+R698+R699+R700+R701+R702+R703+R704+R705+R706+R707+R708</f>
        <v>#VALUE!</v>
      </c>
      <c r="T708" s="4"/>
    </row>
    <row r="709" spans="1:20" ht="15">
      <c r="A709" s="106">
        <v>451</v>
      </c>
      <c r="B709" s="42" t="s">
        <v>262</v>
      </c>
      <c r="C709" s="53">
        <v>70</v>
      </c>
      <c r="D709" s="168" t="s">
        <v>178</v>
      </c>
      <c r="E709" s="168">
        <v>70</v>
      </c>
      <c r="F709" s="168">
        <v>51.8</v>
      </c>
      <c r="G709" s="372">
        <v>11.13</v>
      </c>
      <c r="H709" s="372">
        <v>10.08</v>
      </c>
      <c r="I709" s="372">
        <v>11.79</v>
      </c>
      <c r="J709" s="372">
        <v>182.7</v>
      </c>
      <c r="K709" s="372"/>
      <c r="L709" s="346">
        <v>0.24</v>
      </c>
      <c r="M709" s="346">
        <v>0.12</v>
      </c>
      <c r="N709" s="346">
        <v>0.19</v>
      </c>
      <c r="O709" s="346">
        <v>32.29</v>
      </c>
      <c r="P709" s="349" t="s">
        <v>363</v>
      </c>
      <c r="Q709" s="157">
        <v>385</v>
      </c>
      <c r="R709" s="205">
        <f t="shared" si="23"/>
        <v>26.95</v>
      </c>
      <c r="S709" s="132" t="s">
        <v>115</v>
      </c>
      <c r="T709" s="4"/>
    </row>
    <row r="710" spans="1:20" ht="15">
      <c r="A710" s="42"/>
      <c r="B710" s="42"/>
      <c r="C710" s="70"/>
      <c r="D710" s="168" t="s">
        <v>179</v>
      </c>
      <c r="E710" s="168">
        <v>12.6</v>
      </c>
      <c r="F710" s="168">
        <v>12.6</v>
      </c>
      <c r="G710" s="372"/>
      <c r="H710" s="372"/>
      <c r="I710" s="372"/>
      <c r="J710" s="372"/>
      <c r="K710" s="372"/>
      <c r="L710" s="347"/>
      <c r="M710" s="347"/>
      <c r="N710" s="347"/>
      <c r="O710" s="347"/>
      <c r="P710" s="350"/>
      <c r="Q710" s="157">
        <v>28.33</v>
      </c>
      <c r="R710" s="205">
        <f t="shared" si="23"/>
        <v>0.35695799999999994</v>
      </c>
      <c r="S710" s="132"/>
      <c r="T710" s="4"/>
    </row>
    <row r="711" spans="1:20" ht="15">
      <c r="A711" s="42"/>
      <c r="B711" s="42"/>
      <c r="C711" s="42"/>
      <c r="D711" s="168" t="s">
        <v>263</v>
      </c>
      <c r="E711" s="168">
        <v>16.8</v>
      </c>
      <c r="F711" s="168">
        <v>16.8</v>
      </c>
      <c r="G711" s="372"/>
      <c r="H711" s="372"/>
      <c r="I711" s="372"/>
      <c r="J711" s="372"/>
      <c r="K711" s="372"/>
      <c r="L711" s="347"/>
      <c r="M711" s="347"/>
      <c r="N711" s="347"/>
      <c r="O711" s="347"/>
      <c r="P711" s="350"/>
      <c r="Q711" s="157">
        <v>47</v>
      </c>
      <c r="R711" s="205">
        <f t="shared" si="23"/>
        <v>0.7896000000000001</v>
      </c>
      <c r="S711" s="132"/>
      <c r="T711" s="4"/>
    </row>
    <row r="712" spans="1:20" ht="15">
      <c r="A712" s="42"/>
      <c r="B712" s="42"/>
      <c r="C712" s="42"/>
      <c r="D712" s="168" t="s">
        <v>264</v>
      </c>
      <c r="E712" s="168">
        <v>7</v>
      </c>
      <c r="F712" s="168">
        <v>7</v>
      </c>
      <c r="G712" s="372"/>
      <c r="H712" s="372"/>
      <c r="I712" s="372"/>
      <c r="J712" s="372"/>
      <c r="K712" s="372"/>
      <c r="L712" s="347"/>
      <c r="M712" s="347"/>
      <c r="N712" s="347"/>
      <c r="O712" s="347"/>
      <c r="P712" s="350"/>
      <c r="Q712" s="157" t="s">
        <v>115</v>
      </c>
      <c r="R712" s="205"/>
      <c r="S712" s="132"/>
      <c r="T712" s="4"/>
    </row>
    <row r="713" spans="1:20" ht="15">
      <c r="A713" s="42"/>
      <c r="B713" s="42"/>
      <c r="C713" s="42"/>
      <c r="D713" s="168" t="s">
        <v>102</v>
      </c>
      <c r="E713" s="168">
        <v>1</v>
      </c>
      <c r="F713" s="168">
        <v>1</v>
      </c>
      <c r="G713" s="372"/>
      <c r="H713" s="372"/>
      <c r="I713" s="372"/>
      <c r="J713" s="372"/>
      <c r="K713" s="372"/>
      <c r="L713" s="347"/>
      <c r="M713" s="347"/>
      <c r="N713" s="347"/>
      <c r="O713" s="347"/>
      <c r="P713" s="350"/>
      <c r="Q713" s="157">
        <v>12</v>
      </c>
      <c r="R713" s="205">
        <f>Q713/1000*E713</f>
        <v>0.012</v>
      </c>
      <c r="S713" s="132"/>
      <c r="T713" s="4"/>
    </row>
    <row r="714" spans="1:20" ht="15">
      <c r="A714" s="42"/>
      <c r="B714" s="46"/>
      <c r="C714" s="42"/>
      <c r="D714" s="168" t="s">
        <v>265</v>
      </c>
      <c r="E714" s="168">
        <v>4.2</v>
      </c>
      <c r="F714" s="168">
        <v>4.2</v>
      </c>
      <c r="G714" s="372"/>
      <c r="H714" s="372"/>
      <c r="I714" s="372"/>
      <c r="J714" s="372"/>
      <c r="K714" s="372"/>
      <c r="L714" s="348"/>
      <c r="M714" s="348"/>
      <c r="N714" s="348"/>
      <c r="O714" s="348"/>
      <c r="P714" s="351"/>
      <c r="Q714" s="157">
        <v>75</v>
      </c>
      <c r="R714" s="205">
        <f aca="true" t="shared" si="24" ref="R714:R724">Q714/1000*E714</f>
        <v>0.315</v>
      </c>
      <c r="S714" s="90">
        <f>R709+R710+R711+R714+R713</f>
        <v>28.423558</v>
      </c>
      <c r="T714" s="4"/>
    </row>
    <row r="715" spans="1:20" ht="15">
      <c r="A715" s="106">
        <v>508</v>
      </c>
      <c r="B715" s="42" t="s">
        <v>497</v>
      </c>
      <c r="C715" s="53">
        <v>150</v>
      </c>
      <c r="D715" s="168" t="s">
        <v>599</v>
      </c>
      <c r="E715" s="168">
        <v>48</v>
      </c>
      <c r="F715" s="168">
        <v>48</v>
      </c>
      <c r="G715" s="371">
        <v>8.7</v>
      </c>
      <c r="H715" s="371">
        <v>7.8</v>
      </c>
      <c r="I715" s="346">
        <v>42.6</v>
      </c>
      <c r="J715" s="360">
        <v>279</v>
      </c>
      <c r="K715" s="361"/>
      <c r="L715" s="346" t="s">
        <v>142</v>
      </c>
      <c r="M715" s="346" t="s">
        <v>122</v>
      </c>
      <c r="N715" s="346">
        <v>0</v>
      </c>
      <c r="O715" s="346" t="s">
        <v>266</v>
      </c>
      <c r="P715" s="349" t="s">
        <v>200</v>
      </c>
      <c r="Q715" s="157">
        <v>25</v>
      </c>
      <c r="R715" s="205">
        <f t="shared" si="24"/>
        <v>1.2000000000000002</v>
      </c>
      <c r="S715" s="132" t="s">
        <v>115</v>
      </c>
      <c r="T715" s="4"/>
    </row>
    <row r="716" spans="1:20" ht="15">
      <c r="A716" s="42"/>
      <c r="B716" s="42" t="s">
        <v>598</v>
      </c>
      <c r="C716" s="70"/>
      <c r="D716" s="168" t="s">
        <v>102</v>
      </c>
      <c r="E716" s="168">
        <v>1</v>
      </c>
      <c r="F716" s="168">
        <v>1</v>
      </c>
      <c r="G716" s="350"/>
      <c r="H716" s="350"/>
      <c r="I716" s="347"/>
      <c r="J716" s="362"/>
      <c r="K716" s="363"/>
      <c r="L716" s="347"/>
      <c r="M716" s="347"/>
      <c r="N716" s="347"/>
      <c r="O716" s="347"/>
      <c r="P716" s="350"/>
      <c r="Q716" s="157">
        <v>12</v>
      </c>
      <c r="R716" s="205">
        <f>Q716/1000*E716</f>
        <v>0.012</v>
      </c>
      <c r="S716" s="132"/>
      <c r="T716" s="4"/>
    </row>
    <row r="717" spans="1:20" ht="15">
      <c r="A717" s="46"/>
      <c r="B717" s="46"/>
      <c r="C717" s="46"/>
      <c r="D717" s="168" t="s">
        <v>180</v>
      </c>
      <c r="E717" s="168">
        <v>5.7</v>
      </c>
      <c r="F717" s="168">
        <v>5.7</v>
      </c>
      <c r="G717" s="351"/>
      <c r="H717" s="351"/>
      <c r="I717" s="348"/>
      <c r="J717" s="364"/>
      <c r="K717" s="365"/>
      <c r="L717" s="348"/>
      <c r="M717" s="348"/>
      <c r="N717" s="348"/>
      <c r="O717" s="348"/>
      <c r="P717" s="351"/>
      <c r="Q717" s="157">
        <v>460</v>
      </c>
      <c r="R717" s="205">
        <f t="shared" si="24"/>
        <v>2.6220000000000003</v>
      </c>
      <c r="S717" s="90">
        <f>R715+R717+R716</f>
        <v>3.8340000000000005</v>
      </c>
      <c r="T717" s="4"/>
    </row>
    <row r="718" spans="1:20" ht="15">
      <c r="A718" s="42">
        <v>587</v>
      </c>
      <c r="B718" s="42" t="s">
        <v>182</v>
      </c>
      <c r="C718" s="42">
        <v>30</v>
      </c>
      <c r="D718" s="63" t="s">
        <v>183</v>
      </c>
      <c r="E718" s="133">
        <v>1.8</v>
      </c>
      <c r="F718" s="133">
        <v>1.8</v>
      </c>
      <c r="G718" s="346">
        <v>0.78</v>
      </c>
      <c r="H718" s="371">
        <v>1.44</v>
      </c>
      <c r="I718" s="371">
        <v>2.52</v>
      </c>
      <c r="J718" s="360">
        <v>26.4</v>
      </c>
      <c r="K718" s="361"/>
      <c r="L718" s="346" t="s">
        <v>129</v>
      </c>
      <c r="M718" s="346" t="s">
        <v>129</v>
      </c>
      <c r="N718" s="349" t="s">
        <v>192</v>
      </c>
      <c r="O718" s="439" t="s">
        <v>194</v>
      </c>
      <c r="P718" s="349" t="s">
        <v>193</v>
      </c>
      <c r="Q718" s="157">
        <v>75</v>
      </c>
      <c r="R718" s="205">
        <f t="shared" si="24"/>
        <v>0.135</v>
      </c>
      <c r="S718" s="56"/>
      <c r="T718" s="4"/>
    </row>
    <row r="719" spans="1:20" ht="15">
      <c r="A719" s="42"/>
      <c r="B719" s="42"/>
      <c r="C719" s="42"/>
      <c r="D719" s="63" t="s">
        <v>67</v>
      </c>
      <c r="E719" s="133">
        <v>1.4</v>
      </c>
      <c r="F719" s="133">
        <v>1.4</v>
      </c>
      <c r="G719" s="347"/>
      <c r="H719" s="350"/>
      <c r="I719" s="350"/>
      <c r="J719" s="362"/>
      <c r="K719" s="363"/>
      <c r="L719" s="347"/>
      <c r="M719" s="347"/>
      <c r="N719" s="350"/>
      <c r="O719" s="347"/>
      <c r="P719" s="350"/>
      <c r="Q719" s="157">
        <v>27</v>
      </c>
      <c r="R719" s="205">
        <f t="shared" si="24"/>
        <v>0.0378</v>
      </c>
      <c r="S719" s="56"/>
      <c r="T719" s="4"/>
    </row>
    <row r="720" spans="1:20" ht="15">
      <c r="A720" s="42"/>
      <c r="B720" s="42"/>
      <c r="C720" s="42"/>
      <c r="D720" s="63" t="s">
        <v>40</v>
      </c>
      <c r="E720" s="133">
        <v>2.3</v>
      </c>
      <c r="F720" s="300">
        <v>1.8</v>
      </c>
      <c r="G720" s="347"/>
      <c r="H720" s="350"/>
      <c r="I720" s="350"/>
      <c r="J720" s="362"/>
      <c r="K720" s="363"/>
      <c r="L720" s="347"/>
      <c r="M720" s="347"/>
      <c r="N720" s="350"/>
      <c r="O720" s="347"/>
      <c r="P720" s="350"/>
      <c r="Q720" s="157">
        <v>18</v>
      </c>
      <c r="R720" s="205">
        <f t="shared" si="24"/>
        <v>0.04139999999999999</v>
      </c>
      <c r="S720" s="56"/>
      <c r="T720" s="4"/>
    </row>
    <row r="721" spans="1:20" ht="15">
      <c r="A721" s="42"/>
      <c r="B721" s="42"/>
      <c r="C721" s="42"/>
      <c r="D721" s="63" t="s">
        <v>63</v>
      </c>
      <c r="E721" s="63">
        <v>0.7</v>
      </c>
      <c r="F721" s="63">
        <v>0.6</v>
      </c>
      <c r="G721" s="347"/>
      <c r="H721" s="350"/>
      <c r="I721" s="350"/>
      <c r="J721" s="362"/>
      <c r="K721" s="363"/>
      <c r="L721" s="347"/>
      <c r="M721" s="347"/>
      <c r="N721" s="350"/>
      <c r="O721" s="347"/>
      <c r="P721" s="350"/>
      <c r="Q721" s="157">
        <v>18</v>
      </c>
      <c r="R721" s="205">
        <f t="shared" si="24"/>
        <v>0.012599999999999998</v>
      </c>
      <c r="S721" s="56"/>
      <c r="T721" s="4"/>
    </row>
    <row r="722" spans="1:20" ht="15">
      <c r="A722" s="42"/>
      <c r="B722" s="42"/>
      <c r="C722" s="42"/>
      <c r="D722" s="63" t="s">
        <v>184</v>
      </c>
      <c r="E722" s="300">
        <v>7.5</v>
      </c>
      <c r="F722" s="133">
        <v>7.5</v>
      </c>
      <c r="G722" s="347"/>
      <c r="H722" s="350"/>
      <c r="I722" s="350"/>
      <c r="J722" s="362"/>
      <c r="K722" s="363"/>
      <c r="L722" s="347"/>
      <c r="M722" s="347"/>
      <c r="N722" s="350"/>
      <c r="O722" s="347"/>
      <c r="P722" s="350"/>
      <c r="Q722" s="157">
        <v>88</v>
      </c>
      <c r="R722" s="205">
        <f t="shared" si="24"/>
        <v>0.6599999999999999</v>
      </c>
      <c r="S722" s="56"/>
      <c r="T722" s="4"/>
    </row>
    <row r="723" spans="1:20" ht="15">
      <c r="A723" s="42"/>
      <c r="B723" s="42"/>
      <c r="C723" s="42"/>
      <c r="D723" s="63" t="s">
        <v>33</v>
      </c>
      <c r="E723" s="63">
        <v>0.3</v>
      </c>
      <c r="F723" s="63">
        <v>0.3</v>
      </c>
      <c r="G723" s="347"/>
      <c r="H723" s="350"/>
      <c r="I723" s="350"/>
      <c r="J723" s="362"/>
      <c r="K723" s="363"/>
      <c r="L723" s="347"/>
      <c r="M723" s="347"/>
      <c r="N723" s="350"/>
      <c r="O723" s="347"/>
      <c r="P723" s="350"/>
      <c r="Q723" s="157">
        <v>45</v>
      </c>
      <c r="R723" s="205">
        <f t="shared" si="24"/>
        <v>0.0135</v>
      </c>
      <c r="S723" s="56"/>
      <c r="T723" s="4"/>
    </row>
    <row r="724" spans="1:20" ht="15">
      <c r="A724" s="46"/>
      <c r="B724" s="46"/>
      <c r="C724" s="46"/>
      <c r="D724" s="63" t="s">
        <v>105</v>
      </c>
      <c r="E724" s="63">
        <v>27</v>
      </c>
      <c r="F724" s="63">
        <v>27</v>
      </c>
      <c r="G724" s="348"/>
      <c r="H724" s="351"/>
      <c r="I724" s="351"/>
      <c r="J724" s="364"/>
      <c r="K724" s="365"/>
      <c r="L724" s="348"/>
      <c r="M724" s="348"/>
      <c r="N724" s="351"/>
      <c r="O724" s="348"/>
      <c r="P724" s="351"/>
      <c r="Q724" s="157"/>
      <c r="R724" s="205">
        <f t="shared" si="24"/>
        <v>0</v>
      </c>
      <c r="S724" s="90">
        <f>R718+R719+R720+R721+R722+R723</f>
        <v>0.9002999999999999</v>
      </c>
      <c r="T724" s="4"/>
    </row>
    <row r="725" spans="1:20" ht="15">
      <c r="A725" s="42">
        <v>639</v>
      </c>
      <c r="B725" s="42" t="s">
        <v>566</v>
      </c>
      <c r="C725" s="42">
        <v>180</v>
      </c>
      <c r="D725" s="167" t="s">
        <v>49</v>
      </c>
      <c r="E725" s="301">
        <v>18</v>
      </c>
      <c r="F725" s="301">
        <v>18</v>
      </c>
      <c r="G725" s="347">
        <v>0.54</v>
      </c>
      <c r="H725" s="347">
        <v>0</v>
      </c>
      <c r="I725" s="347">
        <v>28.26</v>
      </c>
      <c r="J725" s="362">
        <v>111.6</v>
      </c>
      <c r="K725" s="363"/>
      <c r="L725" s="347">
        <v>0</v>
      </c>
      <c r="M725" s="347">
        <v>0</v>
      </c>
      <c r="N725" s="347">
        <v>0</v>
      </c>
      <c r="O725" s="350" t="s">
        <v>600</v>
      </c>
      <c r="P725" s="350" t="s">
        <v>601</v>
      </c>
      <c r="Q725" s="157">
        <v>50</v>
      </c>
      <c r="R725" s="205">
        <f aca="true" t="shared" si="25" ref="R725:R731">Q725/1000*E725</f>
        <v>0.9</v>
      </c>
      <c r="S725" s="56"/>
      <c r="T725" s="4"/>
    </row>
    <row r="726" spans="1:20" ht="15">
      <c r="A726" s="42"/>
      <c r="B726" s="42" t="s">
        <v>49</v>
      </c>
      <c r="C726" s="42"/>
      <c r="D726" s="168" t="s">
        <v>33</v>
      </c>
      <c r="E726" s="193">
        <v>18</v>
      </c>
      <c r="F726" s="193">
        <v>18</v>
      </c>
      <c r="G726" s="347"/>
      <c r="H726" s="347"/>
      <c r="I726" s="347"/>
      <c r="J726" s="362"/>
      <c r="K726" s="363"/>
      <c r="L726" s="347"/>
      <c r="M726" s="347"/>
      <c r="N726" s="347"/>
      <c r="O726" s="350"/>
      <c r="P726" s="350"/>
      <c r="Q726" s="157">
        <v>45</v>
      </c>
      <c r="R726" s="205">
        <f t="shared" si="25"/>
        <v>0.8099999999999999</v>
      </c>
      <c r="S726" s="56"/>
      <c r="T726" s="4"/>
    </row>
    <row r="727" spans="1:20" ht="15">
      <c r="A727" s="42"/>
      <c r="B727" s="42"/>
      <c r="C727" s="42"/>
      <c r="D727" s="168" t="s">
        <v>98</v>
      </c>
      <c r="E727" s="193">
        <v>180</v>
      </c>
      <c r="F727" s="193">
        <v>180</v>
      </c>
      <c r="G727" s="347"/>
      <c r="H727" s="347"/>
      <c r="I727" s="347"/>
      <c r="J727" s="362"/>
      <c r="K727" s="363"/>
      <c r="L727" s="347"/>
      <c r="M727" s="347"/>
      <c r="N727" s="347"/>
      <c r="O727" s="350"/>
      <c r="P727" s="350"/>
      <c r="Q727" s="157"/>
      <c r="R727" s="205"/>
      <c r="S727" s="56"/>
      <c r="T727" s="4"/>
    </row>
    <row r="728" spans="1:20" ht="15">
      <c r="A728" s="46"/>
      <c r="B728" s="46"/>
      <c r="C728" s="46"/>
      <c r="D728" s="168" t="s">
        <v>269</v>
      </c>
      <c r="E728" s="168">
        <v>0.18</v>
      </c>
      <c r="F728" s="193">
        <v>0.18</v>
      </c>
      <c r="G728" s="348"/>
      <c r="H728" s="348"/>
      <c r="I728" s="348"/>
      <c r="J728" s="364"/>
      <c r="K728" s="365"/>
      <c r="L728" s="348"/>
      <c r="M728" s="348"/>
      <c r="N728" s="348"/>
      <c r="O728" s="351"/>
      <c r="P728" s="351"/>
      <c r="Q728" s="157">
        <v>280</v>
      </c>
      <c r="R728" s="205">
        <f t="shared" si="25"/>
        <v>0.0504</v>
      </c>
      <c r="S728" s="90">
        <f>R725+R726+R727+R728</f>
        <v>1.7604</v>
      </c>
      <c r="T728" s="4"/>
    </row>
    <row r="729" spans="1:20" ht="15">
      <c r="A729" s="46"/>
      <c r="B729" s="46" t="s">
        <v>412</v>
      </c>
      <c r="C729" s="46">
        <v>40</v>
      </c>
      <c r="D729" s="168" t="s">
        <v>412</v>
      </c>
      <c r="E729" s="168">
        <v>40</v>
      </c>
      <c r="F729" s="168">
        <v>40</v>
      </c>
      <c r="G729" s="97">
        <v>2.6</v>
      </c>
      <c r="H729" s="138">
        <v>0.4</v>
      </c>
      <c r="I729" s="73">
        <v>13.6</v>
      </c>
      <c r="J729" s="291">
        <v>72.4</v>
      </c>
      <c r="K729" s="83"/>
      <c r="L729" s="138" t="s">
        <v>424</v>
      </c>
      <c r="M729" s="138">
        <v>0.012</v>
      </c>
      <c r="N729" s="73">
        <v>0</v>
      </c>
      <c r="O729" s="116" t="s">
        <v>358</v>
      </c>
      <c r="P729" s="116" t="s">
        <v>413</v>
      </c>
      <c r="Q729" s="157">
        <v>40</v>
      </c>
      <c r="R729" s="205">
        <f t="shared" si="25"/>
        <v>1.6</v>
      </c>
      <c r="S729" s="90">
        <f>R729</f>
        <v>1.6</v>
      </c>
      <c r="T729" s="4"/>
    </row>
    <row r="730" spans="1:20" ht="15">
      <c r="A730" s="56"/>
      <c r="B730" s="56" t="s">
        <v>52</v>
      </c>
      <c r="C730" s="57">
        <v>30</v>
      </c>
      <c r="D730" s="168" t="s">
        <v>70</v>
      </c>
      <c r="E730" s="168">
        <v>30</v>
      </c>
      <c r="F730" s="168">
        <v>30</v>
      </c>
      <c r="G730" s="168">
        <v>2.4</v>
      </c>
      <c r="H730" s="168">
        <v>0.36</v>
      </c>
      <c r="I730" s="168">
        <v>12.6</v>
      </c>
      <c r="J730" s="367">
        <v>60.75</v>
      </c>
      <c r="K730" s="368"/>
      <c r="L730" s="192">
        <v>0.06</v>
      </c>
      <c r="M730" s="56">
        <v>0.024</v>
      </c>
      <c r="N730" s="56">
        <v>0</v>
      </c>
      <c r="O730" s="122" t="s">
        <v>414</v>
      </c>
      <c r="P730" s="122" t="s">
        <v>425</v>
      </c>
      <c r="Q730" s="157">
        <v>28.33</v>
      </c>
      <c r="R730" s="205">
        <f t="shared" si="25"/>
        <v>0.8498999999999999</v>
      </c>
      <c r="S730" s="169">
        <f>R730</f>
        <v>0.8498999999999999</v>
      </c>
      <c r="T730" s="4"/>
    </row>
    <row r="731" spans="1:20" ht="15">
      <c r="A731" s="104"/>
      <c r="B731" s="39" t="s">
        <v>100</v>
      </c>
      <c r="C731" s="105"/>
      <c r="D731" s="105"/>
      <c r="E731" s="105"/>
      <c r="F731" s="105"/>
      <c r="G731" s="87">
        <f>SUM(G695:G730)</f>
        <v>28.85</v>
      </c>
      <c r="H731" s="87">
        <f>SUM(H695:H730)</f>
        <v>26.009999999999998</v>
      </c>
      <c r="I731" s="87">
        <f>SUM(I695:I730)</f>
        <v>125.19999999999999</v>
      </c>
      <c r="J731" s="373">
        <f>SUM(J695:K730)</f>
        <v>857.2199999999999</v>
      </c>
      <c r="K731" s="373"/>
      <c r="L731" s="87">
        <v>0.5</v>
      </c>
      <c r="M731" s="87">
        <v>0.25</v>
      </c>
      <c r="N731" s="87">
        <v>18.29</v>
      </c>
      <c r="O731" s="87">
        <v>102.59</v>
      </c>
      <c r="P731" s="125" t="s">
        <v>489</v>
      </c>
      <c r="Q731" s="228"/>
      <c r="R731" s="302">
        <f t="shared" si="25"/>
        <v>0</v>
      </c>
      <c r="S731" s="230" t="e">
        <f>S693+S708+S714+S717+S724+S728+S729+S730</f>
        <v>#VALUE!</v>
      </c>
      <c r="T731" s="4"/>
    </row>
    <row r="732" spans="1:20" ht="15">
      <c r="A732" s="91"/>
      <c r="B732" s="93"/>
      <c r="C732" s="92"/>
      <c r="D732" s="92"/>
      <c r="E732" s="92"/>
      <c r="F732" s="92"/>
      <c r="G732" s="93"/>
      <c r="H732" s="151"/>
      <c r="I732" s="93"/>
      <c r="J732" s="93"/>
      <c r="K732" s="93"/>
      <c r="L732" s="151"/>
      <c r="M732" s="93"/>
      <c r="N732" s="93"/>
      <c r="O732" s="93"/>
      <c r="P732" s="151"/>
      <c r="Q732" s="92"/>
      <c r="R732" s="157"/>
      <c r="S732" s="190"/>
      <c r="T732" s="4"/>
    </row>
    <row r="733" spans="1:20" ht="15">
      <c r="A733" s="91"/>
      <c r="B733" s="93" t="s">
        <v>53</v>
      </c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157"/>
      <c r="S733" s="190"/>
      <c r="T733" s="4"/>
    </row>
    <row r="734" spans="1:20" ht="15">
      <c r="A734" s="57" t="s">
        <v>115</v>
      </c>
      <c r="B734" s="56" t="s">
        <v>494</v>
      </c>
      <c r="C734" s="56">
        <v>70</v>
      </c>
      <c r="D734" s="56" t="s">
        <v>494</v>
      </c>
      <c r="E734" s="56">
        <v>70</v>
      </c>
      <c r="F734" s="56">
        <v>70</v>
      </c>
      <c r="G734" s="192">
        <v>5.18</v>
      </c>
      <c r="H734" s="56">
        <v>7</v>
      </c>
      <c r="I734" s="192">
        <v>53.34</v>
      </c>
      <c r="J734" s="411">
        <v>284.2</v>
      </c>
      <c r="K734" s="368"/>
      <c r="L734" s="192">
        <v>0.08</v>
      </c>
      <c r="M734" s="192">
        <v>0.61</v>
      </c>
      <c r="N734" s="56">
        <v>0</v>
      </c>
      <c r="O734" s="56">
        <v>14</v>
      </c>
      <c r="P734" s="192">
        <v>10.5</v>
      </c>
      <c r="Q734" s="164">
        <v>80</v>
      </c>
      <c r="R734" s="157">
        <f>Q734/1000*E734</f>
        <v>5.6000000000000005</v>
      </c>
      <c r="S734" s="169">
        <f>R734</f>
        <v>5.6000000000000005</v>
      </c>
      <c r="T734" s="4"/>
    </row>
    <row r="735" spans="1:20" ht="15">
      <c r="A735" s="57"/>
      <c r="B735" s="57"/>
      <c r="C735" s="57"/>
      <c r="D735" s="63"/>
      <c r="E735" s="141"/>
      <c r="F735" s="141"/>
      <c r="G735" s="133"/>
      <c r="H735" s="133"/>
      <c r="I735" s="192"/>
      <c r="J735" s="374"/>
      <c r="K735" s="372"/>
      <c r="L735" s="192"/>
      <c r="M735" s="192"/>
      <c r="N735" s="192"/>
      <c r="O735" s="192"/>
      <c r="P735" s="192"/>
      <c r="Q735" s="200"/>
      <c r="R735" s="157"/>
      <c r="S735" s="303"/>
      <c r="T735" s="4"/>
    </row>
    <row r="736" spans="1:20" ht="15">
      <c r="A736" s="57">
        <v>698</v>
      </c>
      <c r="B736" s="57" t="s">
        <v>505</v>
      </c>
      <c r="C736" s="57">
        <v>180</v>
      </c>
      <c r="D736" s="63" t="s">
        <v>505</v>
      </c>
      <c r="E736" s="141">
        <v>185</v>
      </c>
      <c r="F736" s="304">
        <v>180</v>
      </c>
      <c r="G736" s="63">
        <v>5.04</v>
      </c>
      <c r="H736" s="63">
        <v>5.76</v>
      </c>
      <c r="I736" s="56">
        <v>7.56</v>
      </c>
      <c r="J736" s="107">
        <v>58.5</v>
      </c>
      <c r="K736" s="55"/>
      <c r="L736" s="56">
        <v>0</v>
      </c>
      <c r="M736" s="56">
        <v>0.19</v>
      </c>
      <c r="N736" s="122" t="s">
        <v>515</v>
      </c>
      <c r="O736" s="56">
        <v>199.8</v>
      </c>
      <c r="P736" s="56">
        <v>0.16</v>
      </c>
      <c r="Q736" s="200">
        <v>50</v>
      </c>
      <c r="R736" s="157">
        <f>Q736/1000*E736</f>
        <v>9.25</v>
      </c>
      <c r="S736" s="303">
        <f>R736</f>
        <v>9.25</v>
      </c>
      <c r="T736" s="4"/>
    </row>
    <row r="737" spans="1:20" ht="15">
      <c r="A737" s="91"/>
      <c r="B737" s="93" t="s">
        <v>100</v>
      </c>
      <c r="C737" s="92"/>
      <c r="D737" s="92"/>
      <c r="E737" s="92"/>
      <c r="F737" s="62"/>
      <c r="G737" s="88">
        <v>10.22</v>
      </c>
      <c r="H737" s="87">
        <f>SUM(H734:H736)</f>
        <v>12.76</v>
      </c>
      <c r="I737" s="87">
        <f>SUM(I734:I736)</f>
        <v>60.900000000000006</v>
      </c>
      <c r="J737" s="354">
        <f>SUM(J734:K736)</f>
        <v>342.7</v>
      </c>
      <c r="K737" s="366"/>
      <c r="L737" s="87">
        <v>0.13</v>
      </c>
      <c r="M737" s="87">
        <v>0.84</v>
      </c>
      <c r="N737" s="87">
        <v>1.8</v>
      </c>
      <c r="O737" s="87">
        <v>231.8</v>
      </c>
      <c r="P737" s="125" t="s">
        <v>490</v>
      </c>
      <c r="Q737" s="56"/>
      <c r="R737" s="56"/>
      <c r="S737" s="169">
        <f>S734+S735+S736</f>
        <v>14.850000000000001</v>
      </c>
      <c r="T737" s="4"/>
    </row>
    <row r="738" spans="1:20" ht="15">
      <c r="A738" s="91"/>
      <c r="B738" s="93" t="s">
        <v>307</v>
      </c>
      <c r="C738" s="92"/>
      <c r="D738" s="92"/>
      <c r="E738" s="92"/>
      <c r="F738" s="92"/>
      <c r="G738" s="87">
        <f>SUM(G691+G693+G731+G737)</f>
        <v>59.81</v>
      </c>
      <c r="H738" s="87">
        <f>SUM(H691+H693+H731+H737)</f>
        <v>65.61</v>
      </c>
      <c r="I738" s="87">
        <f>SUM(I691+I693+I731+I737)</f>
        <v>256.82</v>
      </c>
      <c r="J738" s="354">
        <f>SUM(J691+J693+J731+J737)</f>
        <v>1814.52</v>
      </c>
      <c r="K738" s="366"/>
      <c r="L738" s="125" t="s">
        <v>491</v>
      </c>
      <c r="M738" s="87">
        <v>1.21</v>
      </c>
      <c r="N738" s="87">
        <v>23.09</v>
      </c>
      <c r="O738" s="87">
        <v>597.42</v>
      </c>
      <c r="P738" s="125" t="s">
        <v>492</v>
      </c>
      <c r="Q738" s="56"/>
      <c r="R738" s="56"/>
      <c r="S738" s="169" t="e">
        <f>S691+S693+S731+S737</f>
        <v>#VALUE!</v>
      </c>
      <c r="T738" s="4"/>
    </row>
    <row r="739" spans="1:20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56" spans="1:19" ht="15">
      <c r="A756" s="4"/>
      <c r="B756" s="18" t="s">
        <v>335</v>
      </c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5">
      <c r="A757" s="35" t="s">
        <v>0</v>
      </c>
      <c r="B757" s="35" t="s">
        <v>1</v>
      </c>
      <c r="C757" s="35" t="s">
        <v>3</v>
      </c>
      <c r="D757" s="35" t="s">
        <v>5</v>
      </c>
      <c r="E757" s="354" t="s">
        <v>3</v>
      </c>
      <c r="F757" s="355"/>
      <c r="G757" s="358" t="s">
        <v>26</v>
      </c>
      <c r="H757" s="359"/>
      <c r="I757" s="359"/>
      <c r="J757" s="186" t="s">
        <v>11</v>
      </c>
      <c r="K757" s="187"/>
      <c r="L757" s="354" t="s">
        <v>13</v>
      </c>
      <c r="M757" s="355"/>
      <c r="N757" s="355"/>
      <c r="O757" s="358" t="s">
        <v>24</v>
      </c>
      <c r="P757" s="359"/>
      <c r="Q757" s="41" t="s">
        <v>19</v>
      </c>
      <c r="R757" s="41" t="s">
        <v>21</v>
      </c>
      <c r="S757" s="41" t="s">
        <v>21</v>
      </c>
    </row>
    <row r="758" spans="1:19" ht="15">
      <c r="A758" s="42"/>
      <c r="B758" s="43" t="s">
        <v>2</v>
      </c>
      <c r="C758" s="43" t="s">
        <v>4</v>
      </c>
      <c r="D758" s="42"/>
      <c r="E758" s="35" t="s">
        <v>6</v>
      </c>
      <c r="F758" s="35" t="s">
        <v>7</v>
      </c>
      <c r="G758" s="370" t="s">
        <v>27</v>
      </c>
      <c r="H758" s="370"/>
      <c r="I758" s="370"/>
      <c r="J758" s="188" t="s">
        <v>12</v>
      </c>
      <c r="K758" s="189"/>
      <c r="L758" s="356" t="s">
        <v>14</v>
      </c>
      <c r="M758" s="352" t="s">
        <v>15</v>
      </c>
      <c r="N758" s="352" t="s">
        <v>16</v>
      </c>
      <c r="O758" s="369" t="s">
        <v>25</v>
      </c>
      <c r="P758" s="369"/>
      <c r="Q758" s="45" t="s">
        <v>20</v>
      </c>
      <c r="R758" s="45" t="s">
        <v>22</v>
      </c>
      <c r="S758" s="45" t="s">
        <v>23</v>
      </c>
    </row>
    <row r="759" spans="1:19" ht="15">
      <c r="A759" s="46"/>
      <c r="B759" s="46"/>
      <c r="C759" s="46"/>
      <c r="D759" s="46"/>
      <c r="E759" s="46"/>
      <c r="F759" s="46"/>
      <c r="G759" s="47" t="s">
        <v>8</v>
      </c>
      <c r="H759" s="47" t="s">
        <v>9</v>
      </c>
      <c r="I759" s="47" t="s">
        <v>10</v>
      </c>
      <c r="J759" s="48"/>
      <c r="K759" s="49"/>
      <c r="L759" s="357"/>
      <c r="M759" s="353"/>
      <c r="N759" s="353"/>
      <c r="O759" s="47" t="s">
        <v>17</v>
      </c>
      <c r="P759" s="47" t="s">
        <v>18</v>
      </c>
      <c r="Q759" s="46"/>
      <c r="R759" s="46"/>
      <c r="S759" s="46"/>
    </row>
    <row r="760" spans="1:19" ht="15">
      <c r="A760" s="36" t="s">
        <v>35</v>
      </c>
      <c r="B760" s="37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283"/>
      <c r="S760" s="62"/>
    </row>
    <row r="761" spans="1:19" ht="15">
      <c r="A761" s="106" t="s">
        <v>336</v>
      </c>
      <c r="B761" s="106" t="s">
        <v>337</v>
      </c>
      <c r="C761" s="106">
        <v>200</v>
      </c>
      <c r="D761" s="56" t="s">
        <v>338</v>
      </c>
      <c r="E761" s="56">
        <v>58.3</v>
      </c>
      <c r="F761" s="192">
        <v>58.3</v>
      </c>
      <c r="G761" s="414">
        <v>10.8</v>
      </c>
      <c r="H761" s="414">
        <v>12.34</v>
      </c>
      <c r="I761" s="414">
        <v>42.6</v>
      </c>
      <c r="J761" s="421">
        <v>334</v>
      </c>
      <c r="K761" s="422"/>
      <c r="L761" s="346" t="s">
        <v>146</v>
      </c>
      <c r="M761" s="346" t="s">
        <v>121</v>
      </c>
      <c r="N761" s="346" t="s">
        <v>340</v>
      </c>
      <c r="O761" s="346" t="s">
        <v>341</v>
      </c>
      <c r="P761" s="346" t="s">
        <v>181</v>
      </c>
      <c r="Q761" s="307">
        <v>36</v>
      </c>
      <c r="R761" s="112">
        <f aca="true" t="shared" si="26" ref="R761:R768">Q761/1000*E761</f>
        <v>2.0987999999999998</v>
      </c>
      <c r="S761" s="56"/>
    </row>
    <row r="762" spans="1:19" ht="15">
      <c r="A762" s="42">
        <v>332</v>
      </c>
      <c r="B762" s="42" t="s">
        <v>115</v>
      </c>
      <c r="C762" s="42"/>
      <c r="D762" s="56" t="s">
        <v>339</v>
      </c>
      <c r="E762" s="130">
        <v>22.6</v>
      </c>
      <c r="F762" s="56">
        <v>20</v>
      </c>
      <c r="G762" s="415"/>
      <c r="H762" s="415"/>
      <c r="I762" s="415"/>
      <c r="J762" s="423"/>
      <c r="K762" s="424"/>
      <c r="L762" s="347"/>
      <c r="M762" s="347"/>
      <c r="N762" s="347"/>
      <c r="O762" s="347"/>
      <c r="P762" s="347"/>
      <c r="Q762" s="307">
        <v>390</v>
      </c>
      <c r="R762" s="112">
        <f t="shared" si="26"/>
        <v>8.814</v>
      </c>
      <c r="S762" s="56"/>
    </row>
    <row r="763" spans="1:19" ht="15">
      <c r="A763" s="46"/>
      <c r="B763" s="46"/>
      <c r="C763" s="46"/>
      <c r="D763" s="56" t="s">
        <v>68</v>
      </c>
      <c r="E763" s="130">
        <v>13.3</v>
      </c>
      <c r="F763" s="192">
        <v>13.3</v>
      </c>
      <c r="G763" s="416"/>
      <c r="H763" s="416"/>
      <c r="I763" s="416"/>
      <c r="J763" s="425"/>
      <c r="K763" s="426"/>
      <c r="L763" s="348"/>
      <c r="M763" s="348"/>
      <c r="N763" s="348"/>
      <c r="O763" s="348"/>
      <c r="P763" s="348"/>
      <c r="Q763" s="307">
        <v>460</v>
      </c>
      <c r="R763" s="112">
        <f t="shared" si="26"/>
        <v>6.118</v>
      </c>
      <c r="S763" s="90">
        <f>R761+R762+R763</f>
        <v>17.0308</v>
      </c>
    </row>
    <row r="764" spans="1:19" ht="15">
      <c r="A764" s="42">
        <v>1</v>
      </c>
      <c r="B764" s="42" t="s">
        <v>474</v>
      </c>
      <c r="C764" s="42">
        <v>33</v>
      </c>
      <c r="D764" s="56" t="s">
        <v>70</v>
      </c>
      <c r="E764" s="130">
        <v>25</v>
      </c>
      <c r="F764" s="192">
        <v>25</v>
      </c>
      <c r="G764" s="118"/>
      <c r="H764" s="118"/>
      <c r="I764" s="118"/>
      <c r="J764" s="305"/>
      <c r="K764" s="306"/>
      <c r="L764" s="70"/>
      <c r="M764" s="70"/>
      <c r="N764" s="70"/>
      <c r="O764" s="70"/>
      <c r="P764" s="70"/>
      <c r="Q764" s="307">
        <v>28.33</v>
      </c>
      <c r="R764" s="112">
        <f>Q764/1000*E764</f>
        <v>0.7082499999999999</v>
      </c>
      <c r="S764" s="90"/>
    </row>
    <row r="765" spans="1:19" ht="15">
      <c r="A765" s="42"/>
      <c r="B765" s="42" t="s">
        <v>464</v>
      </c>
      <c r="C765" s="42"/>
      <c r="D765" s="56" t="s">
        <v>69</v>
      </c>
      <c r="E765" s="130">
        <v>8</v>
      </c>
      <c r="F765" s="192">
        <v>8</v>
      </c>
      <c r="G765" s="97">
        <v>1.54</v>
      </c>
      <c r="H765" s="97">
        <v>12.6</v>
      </c>
      <c r="I765" s="97">
        <v>9.52</v>
      </c>
      <c r="J765" s="308">
        <v>161</v>
      </c>
      <c r="K765" s="309"/>
      <c r="L765" s="70">
        <v>0.05</v>
      </c>
      <c r="M765" s="70">
        <v>0.03</v>
      </c>
      <c r="N765" s="70"/>
      <c r="O765" s="70">
        <v>10</v>
      </c>
      <c r="P765" s="70">
        <v>0.5</v>
      </c>
      <c r="Q765" s="307">
        <v>460</v>
      </c>
      <c r="R765" s="112">
        <f>Q765/1000*E765</f>
        <v>3.68</v>
      </c>
      <c r="S765" s="90">
        <f>R764+R765</f>
        <v>4.38825</v>
      </c>
    </row>
    <row r="766" spans="1:19" ht="15">
      <c r="A766" s="53" t="s">
        <v>242</v>
      </c>
      <c r="B766" s="106"/>
      <c r="C766" s="53">
        <v>180</v>
      </c>
      <c r="D766" s="168" t="s">
        <v>37</v>
      </c>
      <c r="E766" s="168">
        <v>0.9</v>
      </c>
      <c r="F766" s="168">
        <v>0.9</v>
      </c>
      <c r="G766" s="413">
        <v>1.9</v>
      </c>
      <c r="H766" s="413">
        <v>1.9</v>
      </c>
      <c r="I766" s="413">
        <v>16.2</v>
      </c>
      <c r="J766" s="413">
        <v>87.3</v>
      </c>
      <c r="K766" s="413"/>
      <c r="L766" s="346" t="s">
        <v>118</v>
      </c>
      <c r="M766" s="346" t="s">
        <v>142</v>
      </c>
      <c r="N766" s="346" t="s">
        <v>123</v>
      </c>
      <c r="O766" s="346" t="s">
        <v>243</v>
      </c>
      <c r="P766" s="346" t="s">
        <v>189</v>
      </c>
      <c r="Q766" s="307">
        <v>480</v>
      </c>
      <c r="R766" s="112">
        <f t="shared" si="26"/>
        <v>0.432</v>
      </c>
      <c r="S766" s="132" t="s">
        <v>115</v>
      </c>
    </row>
    <row r="767" spans="1:19" ht="15">
      <c r="A767" s="70">
        <v>1008</v>
      </c>
      <c r="B767" s="42" t="s">
        <v>104</v>
      </c>
      <c r="C767" s="42"/>
      <c r="D767" s="168" t="s">
        <v>33</v>
      </c>
      <c r="E767" s="168">
        <v>13.5</v>
      </c>
      <c r="F767" s="168">
        <v>13.5</v>
      </c>
      <c r="G767" s="413"/>
      <c r="H767" s="413"/>
      <c r="I767" s="413"/>
      <c r="J767" s="413"/>
      <c r="K767" s="413"/>
      <c r="L767" s="347"/>
      <c r="M767" s="347"/>
      <c r="N767" s="347"/>
      <c r="O767" s="347"/>
      <c r="P767" s="347"/>
      <c r="Q767" s="307">
        <v>45</v>
      </c>
      <c r="R767" s="112">
        <f t="shared" si="26"/>
        <v>0.6074999999999999</v>
      </c>
      <c r="S767" s="56"/>
    </row>
    <row r="768" spans="1:19" ht="15">
      <c r="A768" s="70" t="s">
        <v>268</v>
      </c>
      <c r="B768" s="42"/>
      <c r="C768" s="42"/>
      <c r="D768" s="168" t="s">
        <v>31</v>
      </c>
      <c r="E768" s="168">
        <v>45</v>
      </c>
      <c r="F768" s="168">
        <v>45</v>
      </c>
      <c r="G768" s="413"/>
      <c r="H768" s="413"/>
      <c r="I768" s="413"/>
      <c r="J768" s="413"/>
      <c r="K768" s="413"/>
      <c r="L768" s="347"/>
      <c r="M768" s="347"/>
      <c r="N768" s="347"/>
      <c r="O768" s="347"/>
      <c r="P768" s="347"/>
      <c r="Q768" s="307">
        <v>47</v>
      </c>
      <c r="R768" s="112">
        <f t="shared" si="26"/>
        <v>2.115</v>
      </c>
      <c r="S768" s="56"/>
    </row>
    <row r="769" spans="1:20" ht="15">
      <c r="A769" s="46"/>
      <c r="B769" s="46"/>
      <c r="C769" s="46"/>
      <c r="D769" s="168" t="s">
        <v>32</v>
      </c>
      <c r="E769" s="168">
        <v>90</v>
      </c>
      <c r="F769" s="168">
        <v>90</v>
      </c>
      <c r="G769" s="413"/>
      <c r="H769" s="413"/>
      <c r="I769" s="413"/>
      <c r="J769" s="413"/>
      <c r="K769" s="413"/>
      <c r="L769" s="348"/>
      <c r="M769" s="348"/>
      <c r="N769" s="348"/>
      <c r="O769" s="348"/>
      <c r="P769" s="348"/>
      <c r="Q769" s="307"/>
      <c r="R769" s="112">
        <f>Q769/1000*E769</f>
        <v>0</v>
      </c>
      <c r="S769" s="90">
        <f>R766+R767+R768</f>
        <v>3.1545</v>
      </c>
      <c r="T769" s="4"/>
    </row>
    <row r="770" spans="1:20" ht="15">
      <c r="A770" s="219"/>
      <c r="B770" s="93" t="s">
        <v>100</v>
      </c>
      <c r="C770" s="92"/>
      <c r="D770" s="92"/>
      <c r="E770" s="92"/>
      <c r="F770" s="92"/>
      <c r="G770" s="86">
        <f>SUM(G761:G769)</f>
        <v>14.24</v>
      </c>
      <c r="H770" s="86">
        <f>SUM(H761:H769)</f>
        <v>26.839999999999996</v>
      </c>
      <c r="I770" s="86">
        <f>SUM(I761:I769)</f>
        <v>68.32000000000001</v>
      </c>
      <c r="J770" s="417">
        <f>SUM(J761:K769)</f>
        <v>582.3</v>
      </c>
      <c r="K770" s="418"/>
      <c r="L770" s="87">
        <v>0.18</v>
      </c>
      <c r="M770" s="87">
        <v>0.14</v>
      </c>
      <c r="N770" s="87" t="s">
        <v>343</v>
      </c>
      <c r="O770" s="87">
        <v>283.81</v>
      </c>
      <c r="P770" s="87">
        <v>0.67</v>
      </c>
      <c r="Q770" s="92"/>
      <c r="R770" s="112"/>
      <c r="S770" s="94">
        <f>S763+S765+S769</f>
        <v>24.573549999999997</v>
      </c>
      <c r="T770" s="4"/>
    </row>
    <row r="771" spans="1:20" ht="15">
      <c r="A771" s="219"/>
      <c r="B771" s="93" t="s">
        <v>80</v>
      </c>
      <c r="C771" s="92"/>
      <c r="D771" s="92"/>
      <c r="E771" s="92"/>
      <c r="F771" s="92"/>
      <c r="G771" s="151"/>
      <c r="H771" s="151"/>
      <c r="I771" s="93"/>
      <c r="J771" s="93"/>
      <c r="K771" s="93"/>
      <c r="L771" s="93"/>
      <c r="M771" s="93"/>
      <c r="N771" s="93"/>
      <c r="O771" s="93"/>
      <c r="P771" s="93"/>
      <c r="Q771" s="92"/>
      <c r="R771" s="112"/>
      <c r="S771" s="62"/>
      <c r="T771" s="4"/>
    </row>
    <row r="772" spans="1:20" ht="15">
      <c r="A772" s="56">
        <v>698</v>
      </c>
      <c r="B772" s="168" t="s">
        <v>505</v>
      </c>
      <c r="C772" s="56">
        <v>100</v>
      </c>
      <c r="D772" s="56" t="s">
        <v>505</v>
      </c>
      <c r="E772" s="56">
        <v>100</v>
      </c>
      <c r="F772" s="56">
        <v>100</v>
      </c>
      <c r="G772" s="87">
        <v>2.8</v>
      </c>
      <c r="H772" s="87">
        <v>3.2</v>
      </c>
      <c r="I772" s="88">
        <v>4.2</v>
      </c>
      <c r="J772" s="354">
        <v>58.5</v>
      </c>
      <c r="K772" s="366"/>
      <c r="L772" s="87">
        <v>0</v>
      </c>
      <c r="M772" s="87">
        <v>0.11</v>
      </c>
      <c r="N772" s="125" t="s">
        <v>210</v>
      </c>
      <c r="O772" s="87">
        <v>111</v>
      </c>
      <c r="P772" s="125" t="s">
        <v>189</v>
      </c>
      <c r="Q772" s="132">
        <v>50</v>
      </c>
      <c r="R772" s="112">
        <f>Q772/1000*E772</f>
        <v>5</v>
      </c>
      <c r="S772" s="270">
        <f>R772</f>
        <v>5</v>
      </c>
      <c r="T772" s="4"/>
    </row>
    <row r="773" spans="1:20" ht="15">
      <c r="A773" s="91"/>
      <c r="B773" s="93" t="s">
        <v>47</v>
      </c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112"/>
      <c r="S773" s="62"/>
      <c r="T773" s="4"/>
    </row>
    <row r="774" spans="1:20" ht="15">
      <c r="A774" s="104">
        <v>70</v>
      </c>
      <c r="B774" s="41" t="s">
        <v>527</v>
      </c>
      <c r="C774" s="106">
        <v>60</v>
      </c>
      <c r="D774" s="106" t="s">
        <v>527</v>
      </c>
      <c r="E774" s="106">
        <v>60</v>
      </c>
      <c r="F774" s="106">
        <v>60</v>
      </c>
      <c r="G774" s="106">
        <v>0.48</v>
      </c>
      <c r="H774" s="106">
        <v>0.06</v>
      </c>
      <c r="I774" s="106">
        <v>1.5</v>
      </c>
      <c r="J774" s="106">
        <v>8.4</v>
      </c>
      <c r="K774" s="106"/>
      <c r="L774" s="106"/>
      <c r="M774" s="106"/>
      <c r="N774" s="106">
        <v>6</v>
      </c>
      <c r="O774" s="106"/>
      <c r="P774" s="106"/>
      <c r="Q774" s="217">
        <v>100</v>
      </c>
      <c r="R774" s="112">
        <f>Q774/1000*E774</f>
        <v>6</v>
      </c>
      <c r="S774" s="337">
        <f>R774</f>
        <v>6</v>
      </c>
      <c r="T774" s="4"/>
    </row>
    <row r="775" spans="1:20" ht="15">
      <c r="A775" s="104"/>
      <c r="B775" s="51" t="s">
        <v>524</v>
      </c>
      <c r="C775" s="46"/>
      <c r="D775" s="46" t="s">
        <v>602</v>
      </c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92"/>
      <c r="R775" s="112"/>
      <c r="S775" s="62"/>
      <c r="T775" s="4"/>
    </row>
    <row r="776" spans="1:20" ht="15">
      <c r="A776" s="106">
        <v>181</v>
      </c>
      <c r="B776" s="106" t="s">
        <v>292</v>
      </c>
      <c r="C776" s="106">
        <v>250</v>
      </c>
      <c r="D776" s="56" t="s">
        <v>294</v>
      </c>
      <c r="E776" s="134">
        <v>107.2</v>
      </c>
      <c r="F776" s="134">
        <v>50.8</v>
      </c>
      <c r="G776" s="371">
        <v>16.62</v>
      </c>
      <c r="H776" s="346">
        <v>4</v>
      </c>
      <c r="I776" s="346">
        <v>15.62</v>
      </c>
      <c r="J776" s="360">
        <v>146</v>
      </c>
      <c r="K776" s="361"/>
      <c r="L776" s="346" t="s">
        <v>146</v>
      </c>
      <c r="M776" s="346" t="s">
        <v>177</v>
      </c>
      <c r="N776" s="349" t="s">
        <v>296</v>
      </c>
      <c r="O776" s="349" t="s">
        <v>297</v>
      </c>
      <c r="P776" s="349" t="s">
        <v>199</v>
      </c>
      <c r="Q776" s="157">
        <v>165</v>
      </c>
      <c r="R776" s="157">
        <f aca="true" t="shared" si="27" ref="R776:R783">Q776/1000*E776</f>
        <v>17.688000000000002</v>
      </c>
      <c r="S776" s="56"/>
      <c r="T776" s="4"/>
    </row>
    <row r="777" spans="1:20" ht="15">
      <c r="A777" s="42"/>
      <c r="B777" s="42" t="s">
        <v>293</v>
      </c>
      <c r="C777" s="42"/>
      <c r="D777" s="56" t="s">
        <v>63</v>
      </c>
      <c r="E777" s="130">
        <v>21.7</v>
      </c>
      <c r="F777" s="130">
        <v>18.2</v>
      </c>
      <c r="G777" s="350"/>
      <c r="H777" s="347"/>
      <c r="I777" s="347"/>
      <c r="J777" s="362"/>
      <c r="K777" s="363"/>
      <c r="L777" s="347"/>
      <c r="M777" s="347"/>
      <c r="N777" s="350"/>
      <c r="O777" s="350"/>
      <c r="P777" s="350"/>
      <c r="Q777" s="157">
        <v>18</v>
      </c>
      <c r="R777" s="157">
        <f t="shared" si="27"/>
        <v>0.39059999999999995</v>
      </c>
      <c r="S777" s="56"/>
      <c r="T777" s="4"/>
    </row>
    <row r="778" spans="1:20" ht="15">
      <c r="A778" s="42"/>
      <c r="B778" s="42"/>
      <c r="C778" s="42"/>
      <c r="D778" s="56" t="s">
        <v>39</v>
      </c>
      <c r="E778" s="134">
        <v>60.8</v>
      </c>
      <c r="F778" s="134">
        <v>45.3</v>
      </c>
      <c r="G778" s="350"/>
      <c r="H778" s="347"/>
      <c r="I778" s="347"/>
      <c r="J778" s="362"/>
      <c r="K778" s="363"/>
      <c r="L778" s="347"/>
      <c r="M778" s="347"/>
      <c r="N778" s="350"/>
      <c r="O778" s="350"/>
      <c r="P778" s="350"/>
      <c r="Q778" s="157">
        <v>18</v>
      </c>
      <c r="R778" s="157">
        <f t="shared" si="27"/>
        <v>1.0943999999999998</v>
      </c>
      <c r="S778" s="56"/>
      <c r="T778" s="4"/>
    </row>
    <row r="779" spans="1:20" ht="15">
      <c r="A779" s="42"/>
      <c r="B779" s="42"/>
      <c r="C779" s="42"/>
      <c r="D779" s="56" t="s">
        <v>295</v>
      </c>
      <c r="E779" s="130">
        <v>7.2</v>
      </c>
      <c r="F779" s="130">
        <v>7.2</v>
      </c>
      <c r="G779" s="350"/>
      <c r="H779" s="347"/>
      <c r="I779" s="347"/>
      <c r="J779" s="362"/>
      <c r="K779" s="363"/>
      <c r="L779" s="347"/>
      <c r="M779" s="347"/>
      <c r="N779" s="350"/>
      <c r="O779" s="350"/>
      <c r="P779" s="350"/>
      <c r="Q779" s="157">
        <v>25</v>
      </c>
      <c r="R779" s="157">
        <f t="shared" si="27"/>
        <v>0.18000000000000002</v>
      </c>
      <c r="S779" s="56"/>
      <c r="T779" s="4"/>
    </row>
    <row r="780" spans="1:20" ht="15">
      <c r="A780" s="42"/>
      <c r="B780" s="42"/>
      <c r="C780" s="42"/>
      <c r="D780" s="56" t="s">
        <v>102</v>
      </c>
      <c r="E780" s="130">
        <v>1.2</v>
      </c>
      <c r="F780" s="130">
        <v>1.2</v>
      </c>
      <c r="G780" s="350"/>
      <c r="H780" s="347"/>
      <c r="I780" s="347"/>
      <c r="J780" s="362"/>
      <c r="K780" s="363"/>
      <c r="L780" s="347"/>
      <c r="M780" s="347"/>
      <c r="N780" s="350"/>
      <c r="O780" s="350"/>
      <c r="P780" s="350"/>
      <c r="Q780" s="157">
        <v>12</v>
      </c>
      <c r="R780" s="192">
        <f t="shared" si="27"/>
        <v>0.0144</v>
      </c>
      <c r="S780" s="56"/>
      <c r="T780" s="4"/>
    </row>
    <row r="781" spans="1:20" ht="15">
      <c r="A781" s="46"/>
      <c r="B781" s="46"/>
      <c r="C781" s="46"/>
      <c r="D781" s="56" t="s">
        <v>32</v>
      </c>
      <c r="E781" s="134">
        <v>193.6</v>
      </c>
      <c r="F781" s="134">
        <v>193.6</v>
      </c>
      <c r="G781" s="351"/>
      <c r="H781" s="348"/>
      <c r="I781" s="348"/>
      <c r="J781" s="364"/>
      <c r="K781" s="365"/>
      <c r="L781" s="348"/>
      <c r="M781" s="348"/>
      <c r="N781" s="351"/>
      <c r="O781" s="351"/>
      <c r="P781" s="351"/>
      <c r="Q781" s="157"/>
      <c r="R781" s="157">
        <f t="shared" si="27"/>
        <v>0</v>
      </c>
      <c r="S781" s="169">
        <f>R776+R777+R778+R779+R780</f>
        <v>19.3674</v>
      </c>
      <c r="T781" s="4"/>
    </row>
    <row r="782" spans="1:20" ht="15">
      <c r="A782" s="106">
        <v>489</v>
      </c>
      <c r="B782" s="106" t="s">
        <v>501</v>
      </c>
      <c r="C782" s="106" t="s">
        <v>398</v>
      </c>
      <c r="D782" s="56" t="s">
        <v>502</v>
      </c>
      <c r="E782" s="134">
        <v>134.4</v>
      </c>
      <c r="F782" s="134">
        <v>96.6</v>
      </c>
      <c r="G782" s="346">
        <v>9</v>
      </c>
      <c r="H782" s="371">
        <v>8.4</v>
      </c>
      <c r="I782" s="346">
        <v>14.55</v>
      </c>
      <c r="J782" s="360">
        <v>174</v>
      </c>
      <c r="K782" s="361"/>
      <c r="L782" s="346">
        <v>0.12</v>
      </c>
      <c r="M782" s="346">
        <v>0.18</v>
      </c>
      <c r="N782" s="346">
        <v>0.55</v>
      </c>
      <c r="O782" s="346">
        <v>27.81</v>
      </c>
      <c r="P782" s="349" t="s">
        <v>390</v>
      </c>
      <c r="Q782" s="157">
        <v>140</v>
      </c>
      <c r="R782" s="112">
        <f t="shared" si="27"/>
        <v>18.816000000000003</v>
      </c>
      <c r="S782" s="56"/>
      <c r="T782" s="4"/>
    </row>
    <row r="783" spans="1:20" ht="15">
      <c r="A783" s="42"/>
      <c r="B783" s="42"/>
      <c r="C783" s="42"/>
      <c r="D783" s="56" t="s">
        <v>39</v>
      </c>
      <c r="E783" s="134">
        <v>116.4</v>
      </c>
      <c r="F783" s="134">
        <v>87.6</v>
      </c>
      <c r="G783" s="347"/>
      <c r="H783" s="350"/>
      <c r="I783" s="347"/>
      <c r="J783" s="362"/>
      <c r="K783" s="363"/>
      <c r="L783" s="347"/>
      <c r="M783" s="347"/>
      <c r="N783" s="347"/>
      <c r="O783" s="347"/>
      <c r="P783" s="350"/>
      <c r="Q783" s="157">
        <v>18</v>
      </c>
      <c r="R783" s="112">
        <f t="shared" si="27"/>
        <v>2.0951999999999997</v>
      </c>
      <c r="S783" s="56"/>
      <c r="T783" s="4"/>
    </row>
    <row r="784" spans="1:20" ht="15">
      <c r="A784" s="42"/>
      <c r="B784" s="42"/>
      <c r="C784" s="42"/>
      <c r="D784" s="56" t="s">
        <v>40</v>
      </c>
      <c r="E784" s="130">
        <v>15.6</v>
      </c>
      <c r="F784" s="130">
        <v>12</v>
      </c>
      <c r="G784" s="347"/>
      <c r="H784" s="350"/>
      <c r="I784" s="347"/>
      <c r="J784" s="362"/>
      <c r="K784" s="363"/>
      <c r="L784" s="347"/>
      <c r="M784" s="347"/>
      <c r="N784" s="347"/>
      <c r="O784" s="347"/>
      <c r="P784" s="350"/>
      <c r="Q784" s="157">
        <v>18</v>
      </c>
      <c r="R784" s="112">
        <f aca="true" t="shared" si="28" ref="R784:R793">Q784/1000*E784</f>
        <v>0.2808</v>
      </c>
      <c r="S784" s="56"/>
      <c r="T784" s="4"/>
    </row>
    <row r="785" spans="1:20" ht="15">
      <c r="A785" s="42"/>
      <c r="B785" s="42"/>
      <c r="C785" s="42"/>
      <c r="D785" s="56" t="s">
        <v>503</v>
      </c>
      <c r="E785" s="134">
        <v>8.4</v>
      </c>
      <c r="F785" s="134">
        <v>12</v>
      </c>
      <c r="G785" s="347"/>
      <c r="H785" s="350"/>
      <c r="I785" s="347"/>
      <c r="J785" s="362"/>
      <c r="K785" s="363"/>
      <c r="L785" s="347"/>
      <c r="M785" s="347"/>
      <c r="N785" s="347"/>
      <c r="O785" s="347"/>
      <c r="P785" s="350"/>
      <c r="Q785" s="157"/>
      <c r="R785" s="112">
        <f t="shared" si="28"/>
        <v>0</v>
      </c>
      <c r="S785" s="56"/>
      <c r="T785" s="4"/>
    </row>
    <row r="786" spans="1:20" ht="15">
      <c r="A786" s="42"/>
      <c r="B786" s="42"/>
      <c r="C786" s="42"/>
      <c r="D786" s="56" t="s">
        <v>64</v>
      </c>
      <c r="E786" s="134">
        <v>9.6</v>
      </c>
      <c r="F786" s="134" t="s">
        <v>504</v>
      </c>
      <c r="G786" s="347"/>
      <c r="H786" s="350"/>
      <c r="I786" s="347"/>
      <c r="J786" s="362"/>
      <c r="K786" s="363"/>
      <c r="L786" s="347"/>
      <c r="M786" s="347"/>
      <c r="N786" s="347"/>
      <c r="O786" s="347"/>
      <c r="P786" s="350"/>
      <c r="Q786" s="157">
        <v>88</v>
      </c>
      <c r="R786" s="112">
        <f t="shared" si="28"/>
        <v>0.8447999999999999</v>
      </c>
      <c r="S786" s="56"/>
      <c r="T786" s="4"/>
    </row>
    <row r="787" spans="1:20" ht="15">
      <c r="A787" s="42"/>
      <c r="B787" s="42"/>
      <c r="C787" s="42"/>
      <c r="D787" s="56" t="s">
        <v>63</v>
      </c>
      <c r="E787" s="130">
        <v>18</v>
      </c>
      <c r="F787" s="130">
        <v>15.6</v>
      </c>
      <c r="G787" s="347"/>
      <c r="H787" s="350"/>
      <c r="I787" s="347"/>
      <c r="J787" s="362"/>
      <c r="K787" s="363"/>
      <c r="L787" s="347"/>
      <c r="M787" s="347"/>
      <c r="N787" s="347"/>
      <c r="O787" s="347"/>
      <c r="P787" s="350"/>
      <c r="Q787" s="157">
        <v>18</v>
      </c>
      <c r="R787" s="112">
        <f t="shared" si="28"/>
        <v>0.32399999999999995</v>
      </c>
      <c r="S787" s="56"/>
      <c r="T787" s="4"/>
    </row>
    <row r="788" spans="1:20" ht="15">
      <c r="A788" s="42"/>
      <c r="B788" s="42"/>
      <c r="C788" s="42"/>
      <c r="D788" s="56" t="s">
        <v>68</v>
      </c>
      <c r="E788" s="130">
        <v>4.9</v>
      </c>
      <c r="F788" s="130">
        <v>4.9</v>
      </c>
      <c r="G788" s="347"/>
      <c r="H788" s="350"/>
      <c r="I788" s="347"/>
      <c r="J788" s="362"/>
      <c r="K788" s="363"/>
      <c r="L788" s="347"/>
      <c r="M788" s="347"/>
      <c r="N788" s="347"/>
      <c r="O788" s="347"/>
      <c r="P788" s="350"/>
      <c r="Q788" s="157">
        <v>460</v>
      </c>
      <c r="R788" s="112">
        <f t="shared" si="28"/>
        <v>2.2540000000000004</v>
      </c>
      <c r="S788" s="56"/>
      <c r="T788" s="4"/>
    </row>
    <row r="789" spans="1:20" ht="15">
      <c r="A789" s="42"/>
      <c r="B789" s="42"/>
      <c r="C789" s="42"/>
      <c r="D789" s="56" t="s">
        <v>299</v>
      </c>
      <c r="E789" s="134">
        <v>2.4</v>
      </c>
      <c r="F789" s="134">
        <v>2.4</v>
      </c>
      <c r="G789" s="347"/>
      <c r="H789" s="350"/>
      <c r="I789" s="347"/>
      <c r="J789" s="362"/>
      <c r="K789" s="363"/>
      <c r="L789" s="347"/>
      <c r="M789" s="347"/>
      <c r="N789" s="347"/>
      <c r="O789" s="347"/>
      <c r="P789" s="350"/>
      <c r="Q789" s="157">
        <v>27</v>
      </c>
      <c r="R789" s="112">
        <f t="shared" si="28"/>
        <v>0.0648</v>
      </c>
      <c r="S789" s="132">
        <f>R782+R783+R784+R785+R786+R787+R788+R789</f>
        <v>24.679600000000004</v>
      </c>
      <c r="T789" s="4"/>
    </row>
    <row r="790" spans="1:20" ht="15">
      <c r="A790" s="106">
        <v>699</v>
      </c>
      <c r="B790" s="106" t="s">
        <v>114</v>
      </c>
      <c r="C790" s="106">
        <v>180</v>
      </c>
      <c r="D790" s="168" t="s">
        <v>99</v>
      </c>
      <c r="E790" s="141">
        <v>14.4</v>
      </c>
      <c r="F790" s="141">
        <v>14.4</v>
      </c>
      <c r="G790" s="346">
        <v>0.09</v>
      </c>
      <c r="H790" s="346">
        <v>0</v>
      </c>
      <c r="I790" s="346">
        <v>21.78</v>
      </c>
      <c r="J790" s="360">
        <v>83.7</v>
      </c>
      <c r="K790" s="361"/>
      <c r="L790" s="346" t="s">
        <v>129</v>
      </c>
      <c r="M790" s="346" t="s">
        <v>129</v>
      </c>
      <c r="N790" s="349" t="s">
        <v>202</v>
      </c>
      <c r="O790" s="349" t="s">
        <v>201</v>
      </c>
      <c r="P790" s="349" t="s">
        <v>200</v>
      </c>
      <c r="Q790" s="157">
        <v>130</v>
      </c>
      <c r="R790" s="112">
        <f t="shared" si="28"/>
        <v>1.872</v>
      </c>
      <c r="S790" s="132" t="s">
        <v>115</v>
      </c>
      <c r="T790" s="4"/>
    </row>
    <row r="791" spans="1:20" ht="15">
      <c r="A791" s="42"/>
      <c r="B791" s="42"/>
      <c r="C791" s="42"/>
      <c r="D791" s="168" t="s">
        <v>33</v>
      </c>
      <c r="E791" s="141">
        <v>21.6</v>
      </c>
      <c r="F791" s="141">
        <v>21.6</v>
      </c>
      <c r="G791" s="347"/>
      <c r="H791" s="347"/>
      <c r="I791" s="347"/>
      <c r="J791" s="362"/>
      <c r="K791" s="363"/>
      <c r="L791" s="347"/>
      <c r="M791" s="347"/>
      <c r="N791" s="350"/>
      <c r="O791" s="350"/>
      <c r="P791" s="350"/>
      <c r="Q791" s="157">
        <v>45</v>
      </c>
      <c r="R791" s="112">
        <f t="shared" si="28"/>
        <v>0.972</v>
      </c>
      <c r="S791" s="56"/>
      <c r="T791" s="4"/>
    </row>
    <row r="792" spans="1:20" ht="15">
      <c r="A792" s="46"/>
      <c r="B792" s="46"/>
      <c r="C792" s="46"/>
      <c r="D792" s="168" t="s">
        <v>98</v>
      </c>
      <c r="E792" s="141">
        <v>192.6</v>
      </c>
      <c r="F792" s="141" t="s">
        <v>286</v>
      </c>
      <c r="G792" s="348"/>
      <c r="H792" s="348"/>
      <c r="I792" s="348"/>
      <c r="J792" s="364"/>
      <c r="K792" s="365"/>
      <c r="L792" s="348"/>
      <c r="M792" s="348"/>
      <c r="N792" s="351"/>
      <c r="O792" s="351"/>
      <c r="P792" s="351"/>
      <c r="Q792" s="56"/>
      <c r="R792" s="112">
        <f t="shared" si="28"/>
        <v>0</v>
      </c>
      <c r="S792" s="90">
        <f>R790+R791+R792</f>
        <v>2.8440000000000003</v>
      </c>
      <c r="T792" s="4"/>
    </row>
    <row r="793" spans="1:20" ht="15">
      <c r="A793" s="46"/>
      <c r="B793" s="46" t="s">
        <v>412</v>
      </c>
      <c r="C793" s="46">
        <v>40</v>
      </c>
      <c r="D793" s="168" t="s">
        <v>412</v>
      </c>
      <c r="E793" s="141">
        <v>40</v>
      </c>
      <c r="F793" s="141">
        <v>40</v>
      </c>
      <c r="G793" s="73">
        <v>2.6</v>
      </c>
      <c r="H793" s="73">
        <v>0.4</v>
      </c>
      <c r="I793" s="73">
        <v>13.6</v>
      </c>
      <c r="J793" s="82">
        <v>72.4</v>
      </c>
      <c r="K793" s="83"/>
      <c r="L793" s="73">
        <v>0.03</v>
      </c>
      <c r="M793" s="73">
        <v>0.012</v>
      </c>
      <c r="N793" s="116" t="s">
        <v>254</v>
      </c>
      <c r="O793" s="116" t="s">
        <v>358</v>
      </c>
      <c r="P793" s="116" t="s">
        <v>413</v>
      </c>
      <c r="Q793" s="153">
        <v>40</v>
      </c>
      <c r="R793" s="112">
        <f t="shared" si="28"/>
        <v>1.6</v>
      </c>
      <c r="S793" s="90">
        <f>R793</f>
        <v>1.6</v>
      </c>
      <c r="T793" s="4"/>
    </row>
    <row r="794" spans="1:20" ht="15">
      <c r="A794" s="56"/>
      <c r="B794" s="56" t="s">
        <v>52</v>
      </c>
      <c r="C794" s="56">
        <v>30</v>
      </c>
      <c r="D794" s="56" t="s">
        <v>298</v>
      </c>
      <c r="E794" s="134">
        <v>30</v>
      </c>
      <c r="F794" s="134">
        <v>30</v>
      </c>
      <c r="G794" s="192">
        <v>2.4</v>
      </c>
      <c r="H794" s="56">
        <v>0.36</v>
      </c>
      <c r="I794" s="56">
        <v>12.6</v>
      </c>
      <c r="J794" s="367">
        <v>60.75</v>
      </c>
      <c r="K794" s="368"/>
      <c r="L794" s="56">
        <v>0.06</v>
      </c>
      <c r="M794" s="56">
        <v>0.024</v>
      </c>
      <c r="N794" s="56">
        <v>0</v>
      </c>
      <c r="O794" s="122" t="s">
        <v>414</v>
      </c>
      <c r="P794" s="122" t="s">
        <v>425</v>
      </c>
      <c r="Q794" s="157">
        <v>28.33</v>
      </c>
      <c r="R794" s="112">
        <f>Q794/1000*E794</f>
        <v>0.8498999999999999</v>
      </c>
      <c r="S794" s="90">
        <f>R794</f>
        <v>0.8498999999999999</v>
      </c>
      <c r="T794" s="4"/>
    </row>
    <row r="795" spans="1:20" ht="15">
      <c r="A795" s="91"/>
      <c r="B795" s="93" t="s">
        <v>100</v>
      </c>
      <c r="C795" s="92"/>
      <c r="D795" s="92"/>
      <c r="E795" s="310"/>
      <c r="F795" s="310"/>
      <c r="G795" s="86">
        <f>SUM(G774:G794)</f>
        <v>31.19</v>
      </c>
      <c r="H795" s="87">
        <f>SUM(H774:H794)</f>
        <v>13.22</v>
      </c>
      <c r="I795" s="87">
        <f>SUM(I774:I794)</f>
        <v>79.64999999999999</v>
      </c>
      <c r="J795" s="354">
        <f>SUM(J774:K794)</f>
        <v>545.25</v>
      </c>
      <c r="K795" s="366"/>
      <c r="L795" s="87">
        <v>0.32</v>
      </c>
      <c r="M795" s="87">
        <v>0.28</v>
      </c>
      <c r="N795" s="125" t="s">
        <v>460</v>
      </c>
      <c r="O795" s="87">
        <v>107.16</v>
      </c>
      <c r="P795" s="125" t="s">
        <v>461</v>
      </c>
      <c r="Q795" s="92"/>
      <c r="R795" s="112"/>
      <c r="S795" s="270">
        <f>S774+S781+S789+S792+S793+S794</f>
        <v>55.340900000000005</v>
      </c>
      <c r="T795" s="4"/>
    </row>
    <row r="796" spans="1:20" ht="15">
      <c r="A796" s="91"/>
      <c r="B796" s="93"/>
      <c r="C796" s="92"/>
      <c r="D796" s="92"/>
      <c r="E796" s="92"/>
      <c r="F796" s="92"/>
      <c r="G796" s="93"/>
      <c r="H796" s="93"/>
      <c r="I796" s="93"/>
      <c r="J796" s="93"/>
      <c r="K796" s="93"/>
      <c r="L796" s="93"/>
      <c r="M796" s="93"/>
      <c r="N796" s="151"/>
      <c r="O796" s="93"/>
      <c r="P796" s="151"/>
      <c r="Q796" s="92"/>
      <c r="R796" s="112"/>
      <c r="S796" s="62"/>
      <c r="T796" s="4"/>
    </row>
    <row r="797" spans="1:20" ht="15">
      <c r="A797" s="91"/>
      <c r="B797" s="93" t="s">
        <v>53</v>
      </c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112"/>
      <c r="S797" s="62"/>
      <c r="T797" s="4"/>
    </row>
    <row r="798" spans="1:20" ht="15">
      <c r="A798" s="106"/>
      <c r="B798" s="106" t="s">
        <v>603</v>
      </c>
      <c r="C798" s="106">
        <v>70</v>
      </c>
      <c r="D798" s="106" t="s">
        <v>603</v>
      </c>
      <c r="E798" s="106">
        <v>70</v>
      </c>
      <c r="F798" s="106">
        <v>70</v>
      </c>
      <c r="G798" s="333">
        <v>5.25</v>
      </c>
      <c r="H798" s="106">
        <v>9.24</v>
      </c>
      <c r="I798" s="106">
        <v>42.63</v>
      </c>
      <c r="J798" s="360">
        <v>275</v>
      </c>
      <c r="K798" s="361"/>
      <c r="L798" s="106">
        <v>0.11</v>
      </c>
      <c r="M798" s="338" t="s">
        <v>605</v>
      </c>
      <c r="N798" s="106">
        <v>0</v>
      </c>
      <c r="O798" s="106">
        <v>14.48</v>
      </c>
      <c r="P798" s="338" t="s">
        <v>606</v>
      </c>
      <c r="Q798" s="157">
        <v>100</v>
      </c>
      <c r="R798" s="112">
        <f>Q798/1000*E798</f>
        <v>7</v>
      </c>
      <c r="S798" s="90">
        <f>R798</f>
        <v>7</v>
      </c>
      <c r="T798" s="4"/>
    </row>
    <row r="799" spans="1:20" ht="15">
      <c r="A799" s="46"/>
      <c r="B799" s="46" t="s">
        <v>604</v>
      </c>
      <c r="C799" s="46"/>
      <c r="D799" s="46" t="s">
        <v>604</v>
      </c>
      <c r="E799" s="46"/>
      <c r="F799" s="46"/>
      <c r="G799" s="331"/>
      <c r="H799" s="46"/>
      <c r="I799" s="46"/>
      <c r="J799" s="73"/>
      <c r="K799" s="73"/>
      <c r="L799" s="46"/>
      <c r="M799" s="290"/>
      <c r="N799" s="46"/>
      <c r="O799" s="46"/>
      <c r="P799" s="290"/>
      <c r="Q799" s="157"/>
      <c r="R799" s="112"/>
      <c r="S799" s="90"/>
      <c r="T799" s="4"/>
    </row>
    <row r="800" spans="1:20" ht="15">
      <c r="A800" s="53">
        <v>697</v>
      </c>
      <c r="B800" s="104" t="s">
        <v>607</v>
      </c>
      <c r="C800" s="106">
        <v>180</v>
      </c>
      <c r="D800" s="240" t="s">
        <v>31</v>
      </c>
      <c r="E800" s="161">
        <v>189.9</v>
      </c>
      <c r="F800" s="241">
        <v>180</v>
      </c>
      <c r="G800" s="346">
        <v>5.04</v>
      </c>
      <c r="H800" s="412">
        <v>5.76</v>
      </c>
      <c r="I800" s="346">
        <v>8.46</v>
      </c>
      <c r="J800" s="378">
        <v>104.4</v>
      </c>
      <c r="K800" s="379"/>
      <c r="L800" s="346">
        <v>0.05</v>
      </c>
      <c r="M800" s="346">
        <v>0.23</v>
      </c>
      <c r="N800" s="346">
        <v>1.8</v>
      </c>
      <c r="O800" s="346">
        <v>217.8</v>
      </c>
      <c r="P800" s="346">
        <v>0.18</v>
      </c>
      <c r="Q800" s="157">
        <v>47</v>
      </c>
      <c r="R800" s="112">
        <f>Q800/1000*E800</f>
        <v>8.9253</v>
      </c>
      <c r="S800" s="157">
        <f>R800</f>
        <v>8.9253</v>
      </c>
      <c r="T800" s="4"/>
    </row>
    <row r="801" spans="1:20" ht="15">
      <c r="A801" s="42"/>
      <c r="B801" s="159" t="s">
        <v>608</v>
      </c>
      <c r="C801" s="42"/>
      <c r="D801" s="167"/>
      <c r="E801" s="167"/>
      <c r="F801" s="167"/>
      <c r="G801" s="347"/>
      <c r="H801" s="376"/>
      <c r="I801" s="347"/>
      <c r="J801" s="380"/>
      <c r="K801" s="381"/>
      <c r="L801" s="347"/>
      <c r="M801" s="347"/>
      <c r="N801" s="347"/>
      <c r="O801" s="347"/>
      <c r="P801" s="347"/>
      <c r="Q801" s="157"/>
      <c r="R801" s="112">
        <f>Q801/1000*E801</f>
        <v>0</v>
      </c>
      <c r="S801" s="157"/>
      <c r="T801" s="4"/>
    </row>
    <row r="802" spans="1:20" ht="15">
      <c r="A802" s="91"/>
      <c r="B802" s="93" t="s">
        <v>100</v>
      </c>
      <c r="C802" s="92"/>
      <c r="D802" s="92" t="s">
        <v>115</v>
      </c>
      <c r="E802" s="92"/>
      <c r="F802" s="92"/>
      <c r="G802" s="88">
        <v>10.29</v>
      </c>
      <c r="H802" s="88">
        <v>8</v>
      </c>
      <c r="I802" s="87">
        <f>SUM(I798:I801)</f>
        <v>51.09</v>
      </c>
      <c r="J802" s="354">
        <f>SUM(J798:K801)</f>
        <v>379.4</v>
      </c>
      <c r="K802" s="366"/>
      <c r="L802" s="87">
        <v>0.2</v>
      </c>
      <c r="M802" s="87">
        <v>0.14</v>
      </c>
      <c r="N802" s="87">
        <v>38.54</v>
      </c>
      <c r="O802" s="87">
        <v>93.03</v>
      </c>
      <c r="P802" s="125" t="s">
        <v>360</v>
      </c>
      <c r="Q802" s="56"/>
      <c r="R802" s="56"/>
      <c r="S802" s="169">
        <f>S798+S800</f>
        <v>15.9253</v>
      </c>
      <c r="T802" s="4"/>
    </row>
    <row r="803" spans="1:20" ht="15">
      <c r="A803" s="91"/>
      <c r="B803" s="93" t="s">
        <v>307</v>
      </c>
      <c r="C803" s="92"/>
      <c r="D803" s="92" t="s">
        <v>115</v>
      </c>
      <c r="E803" s="92"/>
      <c r="F803" s="92"/>
      <c r="G803" s="86">
        <f>SUM(G770+G772+G795+G802)</f>
        <v>58.52</v>
      </c>
      <c r="H803" s="86">
        <f>SUM(H770+H772+H795+H802)</f>
        <v>51.26</v>
      </c>
      <c r="I803" s="86">
        <f>SUM(I770+I772+I795+I802)</f>
        <v>203.26000000000002</v>
      </c>
      <c r="J803" s="417">
        <f>SUM(J770+J772+J795+J802)</f>
        <v>1565.4499999999998</v>
      </c>
      <c r="K803" s="366"/>
      <c r="L803" s="87">
        <v>0.71</v>
      </c>
      <c r="M803" s="125" t="s">
        <v>493</v>
      </c>
      <c r="N803" s="87">
        <v>78.78</v>
      </c>
      <c r="O803" s="87">
        <v>500</v>
      </c>
      <c r="P803" s="87">
        <v>13.53</v>
      </c>
      <c r="Q803" s="56"/>
      <c r="R803" s="56"/>
      <c r="S803" s="90">
        <f>S770+S772+S795+S800</f>
        <v>93.83975000000001</v>
      </c>
      <c r="T803" s="4"/>
    </row>
    <row r="804" spans="1:20" ht="15">
      <c r="A804" s="104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52"/>
      <c r="T804" s="4"/>
    </row>
    <row r="805" spans="1:20" ht="15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4"/>
    </row>
    <row r="806" spans="1:20" ht="15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4"/>
    </row>
    <row r="807" spans="1:20" ht="15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4"/>
    </row>
    <row r="808" spans="1:20" ht="15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4"/>
    </row>
    <row r="809" spans="1:20" ht="15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4"/>
    </row>
    <row r="810" spans="1:20" ht="15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4"/>
    </row>
    <row r="811" spans="1:20" ht="15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4"/>
    </row>
    <row r="812" spans="1:20" ht="15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4"/>
    </row>
    <row r="813" spans="1:20" ht="15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4"/>
    </row>
    <row r="814" spans="1:20" ht="15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4"/>
    </row>
    <row r="815" spans="1:20" ht="15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4"/>
    </row>
    <row r="816" spans="1:20" ht="15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4"/>
    </row>
    <row r="817" spans="1:20" ht="15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4"/>
    </row>
    <row r="818" spans="1:20" ht="15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4"/>
    </row>
    <row r="819" spans="1:20" ht="15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4"/>
    </row>
    <row r="820" spans="1:20" ht="15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4"/>
    </row>
    <row r="821" spans="1:20" ht="15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4"/>
    </row>
    <row r="822" spans="1:20" ht="15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4"/>
    </row>
    <row r="823" spans="1:20" ht="15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4"/>
    </row>
    <row r="824" spans="1:20" ht="15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4"/>
    </row>
    <row r="825" spans="1:20" ht="15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4"/>
    </row>
    <row r="826" spans="1:20" ht="15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4"/>
    </row>
    <row r="827" spans="1:20" ht="15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4"/>
    </row>
    <row r="828" spans="1:20" ht="15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4"/>
    </row>
    <row r="829" spans="1:20" ht="15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4"/>
    </row>
    <row r="830" spans="1:20" ht="15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4"/>
    </row>
    <row r="831" spans="1:20" ht="15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4"/>
    </row>
    <row r="832" spans="1:20" ht="15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4"/>
    </row>
    <row r="833" spans="1:20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5">
      <c r="A840" s="4"/>
      <c r="B840" s="4" t="s">
        <v>362</v>
      </c>
      <c r="C840" s="4"/>
      <c r="D840" s="34" t="e">
        <f>S73+S139+S228+S311+S406+S488+S569+S660+S738+S803</f>
        <v>#VALUE!</v>
      </c>
      <c r="E840" s="27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5">
      <c r="A841" s="4"/>
      <c r="B841" s="4"/>
      <c r="C841" s="4"/>
      <c r="D841" s="27">
        <v>90.39</v>
      </c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5.25" customHeight="1">
      <c r="A842" s="4"/>
      <c r="B842" s="4"/>
      <c r="C842" s="4"/>
      <c r="D842" s="27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5">
      <c r="A843" s="4"/>
      <c r="B843" s="4"/>
      <c r="C843" s="4"/>
      <c r="D843" s="27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6" customHeight="1">
      <c r="A844" s="4"/>
      <c r="B844" s="4"/>
      <c r="C844" s="4"/>
      <c r="D844" s="27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5" hidden="1">
      <c r="A845" s="4"/>
      <c r="B845" s="4"/>
      <c r="C845" s="4"/>
      <c r="D845" s="28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5">
      <c r="A846" s="4"/>
      <c r="B846" s="4"/>
      <c r="C846" s="7" t="s">
        <v>368</v>
      </c>
      <c r="D846" s="7" t="s">
        <v>369</v>
      </c>
      <c r="E846" s="419" t="s">
        <v>370</v>
      </c>
      <c r="F846" s="420"/>
      <c r="G846" s="419" t="s">
        <v>371</v>
      </c>
      <c r="H846" s="420"/>
      <c r="I846" s="419" t="s">
        <v>372</v>
      </c>
      <c r="J846" s="420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5">
      <c r="A847" s="4"/>
      <c r="B847" s="4"/>
      <c r="C847" s="29">
        <v>1</v>
      </c>
      <c r="D847" s="29">
        <v>61.38</v>
      </c>
      <c r="E847" s="427">
        <v>85.63</v>
      </c>
      <c r="F847" s="428"/>
      <c r="G847" s="427">
        <v>216.67</v>
      </c>
      <c r="H847" s="428"/>
      <c r="I847" s="427">
        <v>1884.45</v>
      </c>
      <c r="J847" s="428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5">
      <c r="A848" s="4"/>
      <c r="B848" s="4"/>
      <c r="C848" s="29">
        <v>2</v>
      </c>
      <c r="D848" s="29">
        <v>58.52</v>
      </c>
      <c r="E848" s="427">
        <v>65.11</v>
      </c>
      <c r="F848" s="428"/>
      <c r="G848" s="427">
        <v>236.9</v>
      </c>
      <c r="H848" s="428"/>
      <c r="I848" s="427">
        <v>1817.95</v>
      </c>
      <c r="J848" s="428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5">
      <c r="A849" s="4"/>
      <c r="B849" s="4"/>
      <c r="C849" s="29">
        <v>3</v>
      </c>
      <c r="D849" s="29">
        <v>47.9</v>
      </c>
      <c r="E849" s="427">
        <v>47.29</v>
      </c>
      <c r="F849" s="428"/>
      <c r="G849" s="427">
        <v>217.23</v>
      </c>
      <c r="H849" s="428"/>
      <c r="I849" s="427">
        <v>1510.83</v>
      </c>
      <c r="J849" s="428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5">
      <c r="A850" s="4"/>
      <c r="B850" s="4"/>
      <c r="C850" s="29">
        <v>4</v>
      </c>
      <c r="D850" s="29">
        <v>49.34</v>
      </c>
      <c r="E850" s="427">
        <v>67.93</v>
      </c>
      <c r="F850" s="428"/>
      <c r="G850" s="427">
        <v>208.93</v>
      </c>
      <c r="H850" s="428"/>
      <c r="I850" s="427">
        <v>1510.05</v>
      </c>
      <c r="J850" s="428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5">
      <c r="A851" s="4"/>
      <c r="B851" s="4"/>
      <c r="C851" s="29">
        <v>5</v>
      </c>
      <c r="D851" s="29">
        <v>38.86</v>
      </c>
      <c r="E851" s="427">
        <v>35.94</v>
      </c>
      <c r="F851" s="428"/>
      <c r="G851" s="427">
        <v>251.74</v>
      </c>
      <c r="H851" s="428"/>
      <c r="I851" s="427">
        <v>1506.81</v>
      </c>
      <c r="J851" s="428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5">
      <c r="A852" s="4"/>
      <c r="B852" s="4"/>
      <c r="C852" s="29">
        <v>6</v>
      </c>
      <c r="D852" s="29">
        <v>53.08</v>
      </c>
      <c r="E852" s="427">
        <v>77.55</v>
      </c>
      <c r="F852" s="428"/>
      <c r="G852" s="427">
        <v>218.33</v>
      </c>
      <c r="H852" s="428"/>
      <c r="I852" s="427">
        <v>1782.79</v>
      </c>
      <c r="J852" s="428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5">
      <c r="A853" s="4"/>
      <c r="B853" s="4"/>
      <c r="C853" s="29">
        <v>7</v>
      </c>
      <c r="D853" s="29">
        <v>40.58</v>
      </c>
      <c r="E853" s="427">
        <v>53.63</v>
      </c>
      <c r="F853" s="428"/>
      <c r="G853" s="427">
        <v>184.06</v>
      </c>
      <c r="H853" s="428"/>
      <c r="I853" s="427">
        <v>1379.65</v>
      </c>
      <c r="J853" s="428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5">
      <c r="A854" s="4"/>
      <c r="B854" s="4"/>
      <c r="C854" s="29">
        <v>8</v>
      </c>
      <c r="D854" s="29">
        <v>37.86</v>
      </c>
      <c r="E854" s="427">
        <v>55.37</v>
      </c>
      <c r="F854" s="428"/>
      <c r="G854" s="427">
        <v>189.68</v>
      </c>
      <c r="H854" s="428"/>
      <c r="I854" s="427">
        <v>1481.76</v>
      </c>
      <c r="J854" s="428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5">
      <c r="A855" s="4"/>
      <c r="B855" s="4"/>
      <c r="C855" s="29">
        <v>9</v>
      </c>
      <c r="D855" s="29">
        <v>59.81</v>
      </c>
      <c r="E855" s="427">
        <v>65.61</v>
      </c>
      <c r="F855" s="428"/>
      <c r="G855" s="427">
        <v>251.82</v>
      </c>
      <c r="H855" s="428"/>
      <c r="I855" s="427">
        <v>1814.52</v>
      </c>
      <c r="J855" s="428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5">
      <c r="A856" s="4"/>
      <c r="B856" s="4"/>
      <c r="C856" s="29">
        <v>10</v>
      </c>
      <c r="D856" s="29">
        <v>58.52</v>
      </c>
      <c r="E856" s="427">
        <v>51.26</v>
      </c>
      <c r="F856" s="428"/>
      <c r="G856" s="427">
        <v>203.26</v>
      </c>
      <c r="H856" s="428"/>
      <c r="I856" s="427">
        <v>1565.45</v>
      </c>
      <c r="J856" s="428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5">
      <c r="A857" s="4"/>
      <c r="B857" s="4"/>
      <c r="C857" s="30" t="s">
        <v>373</v>
      </c>
      <c r="D857" s="435">
        <f>SUM(D847:D856)</f>
        <v>505.84999999999997</v>
      </c>
      <c r="E857" s="429">
        <f>SUM(E847:F856)</f>
        <v>605.32</v>
      </c>
      <c r="F857" s="430"/>
      <c r="G857" s="429">
        <f>SUM(G847:H856)</f>
        <v>2178.62</v>
      </c>
      <c r="H857" s="430"/>
      <c r="I857" s="429">
        <f>SUM(I847:J856)</f>
        <v>16254.260000000002</v>
      </c>
      <c r="J857" s="430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5">
      <c r="A858" s="4"/>
      <c r="B858" s="4"/>
      <c r="C858" s="31" t="s">
        <v>374</v>
      </c>
      <c r="D858" s="436"/>
      <c r="E858" s="431"/>
      <c r="F858" s="432"/>
      <c r="G858" s="431"/>
      <c r="H858" s="432"/>
      <c r="I858" s="431"/>
      <c r="J858" s="432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5">
      <c r="A859" s="4"/>
      <c r="B859" s="4"/>
      <c r="C859" s="32" t="s">
        <v>375</v>
      </c>
      <c r="D859" s="437"/>
      <c r="E859" s="433"/>
      <c r="F859" s="434"/>
      <c r="G859" s="433"/>
      <c r="H859" s="434"/>
      <c r="I859" s="433"/>
      <c r="J859" s="43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5">
      <c r="A860" s="4"/>
      <c r="B860" s="4"/>
      <c r="C860" s="20" t="s">
        <v>376</v>
      </c>
      <c r="D860" s="435">
        <v>50.58</v>
      </c>
      <c r="E860" s="429">
        <v>60.53</v>
      </c>
      <c r="F860" s="430"/>
      <c r="G860" s="429">
        <v>217.86</v>
      </c>
      <c r="H860" s="430"/>
      <c r="I860" s="429">
        <v>1625.42</v>
      </c>
      <c r="J860" s="430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5">
      <c r="A861" s="4"/>
      <c r="B861" s="4"/>
      <c r="C861" s="13" t="s">
        <v>377</v>
      </c>
      <c r="D861" s="436"/>
      <c r="E861" s="431"/>
      <c r="F861" s="432"/>
      <c r="G861" s="431"/>
      <c r="H861" s="432"/>
      <c r="I861" s="431"/>
      <c r="J861" s="432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5">
      <c r="A862" s="4"/>
      <c r="B862" s="4"/>
      <c r="C862" s="14" t="s">
        <v>378</v>
      </c>
      <c r="D862" s="437"/>
      <c r="E862" s="433"/>
      <c r="F862" s="434"/>
      <c r="G862" s="433"/>
      <c r="H862" s="434"/>
      <c r="I862" s="433"/>
      <c r="J862" s="43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ht="15">
      <c r="T876" s="4"/>
    </row>
    <row r="877" ht="15">
      <c r="T877" s="4"/>
    </row>
    <row r="878" ht="15">
      <c r="T878" s="4"/>
    </row>
    <row r="879" ht="15">
      <c r="T879" s="4"/>
    </row>
    <row r="880" ht="15">
      <c r="T880" s="4"/>
    </row>
    <row r="881" ht="15">
      <c r="T881" s="4"/>
    </row>
    <row r="882" ht="15">
      <c r="T882" s="4"/>
    </row>
    <row r="883" ht="15">
      <c r="T883" s="4"/>
    </row>
    <row r="884" ht="15">
      <c r="T884" s="4"/>
    </row>
    <row r="885" ht="15">
      <c r="T885" s="4"/>
    </row>
    <row r="886" ht="15">
      <c r="T886" s="4"/>
    </row>
    <row r="887" ht="15">
      <c r="T887" s="4"/>
    </row>
    <row r="888" ht="15">
      <c r="T888" s="4"/>
    </row>
  </sheetData>
  <sheetProtection/>
  <mergeCells count="854">
    <mergeCell ref="O298:O301"/>
    <mergeCell ref="N295:N297"/>
    <mergeCell ref="M725:M728"/>
    <mergeCell ref="J718:K724"/>
    <mergeCell ref="L718:L724"/>
    <mergeCell ref="L715:L717"/>
    <mergeCell ref="M715:M717"/>
    <mergeCell ref="J715:K717"/>
    <mergeCell ref="N725:N728"/>
    <mergeCell ref="O725:O728"/>
    <mergeCell ref="P725:P728"/>
    <mergeCell ref="M295:M297"/>
    <mergeCell ref="P298:P301"/>
    <mergeCell ref="M718:M724"/>
    <mergeCell ref="N718:N724"/>
    <mergeCell ref="O718:O724"/>
    <mergeCell ref="O295:O297"/>
    <mergeCell ref="P709:P714"/>
    <mergeCell ref="N715:N717"/>
    <mergeCell ref="O715:O717"/>
    <mergeCell ref="O709:O714"/>
    <mergeCell ref="G709:G714"/>
    <mergeCell ref="H709:H714"/>
    <mergeCell ref="G677:G683"/>
    <mergeCell ref="I677:I683"/>
    <mergeCell ref="H697:H702"/>
    <mergeCell ref="O697:O702"/>
    <mergeCell ref="L677:L683"/>
    <mergeCell ref="M677:M683"/>
    <mergeCell ref="M709:M714"/>
    <mergeCell ref="I857:J859"/>
    <mergeCell ref="E854:F854"/>
    <mergeCell ref="G854:H854"/>
    <mergeCell ref="I854:J854"/>
    <mergeCell ref="E856:F856"/>
    <mergeCell ref="J441:K441"/>
    <mergeCell ref="G849:H849"/>
    <mergeCell ref="G856:H856"/>
    <mergeCell ref="I856:J856"/>
    <mergeCell ref="E855:F855"/>
    <mergeCell ref="D860:D862"/>
    <mergeCell ref="E860:F862"/>
    <mergeCell ref="G860:H862"/>
    <mergeCell ref="I860:J862"/>
    <mergeCell ref="D857:D859"/>
    <mergeCell ref="E852:F852"/>
    <mergeCell ref="G852:H852"/>
    <mergeCell ref="I852:J852"/>
    <mergeCell ref="E853:F853"/>
    <mergeCell ref="I853:J853"/>
    <mergeCell ref="G855:H855"/>
    <mergeCell ref="I855:J855"/>
    <mergeCell ref="I848:J848"/>
    <mergeCell ref="E857:F859"/>
    <mergeCell ref="G857:H859"/>
    <mergeCell ref="G853:H853"/>
    <mergeCell ref="I850:J850"/>
    <mergeCell ref="I849:J849"/>
    <mergeCell ref="E851:F851"/>
    <mergeCell ref="G851:H851"/>
    <mergeCell ref="I851:J851"/>
    <mergeCell ref="E849:F849"/>
    <mergeCell ref="G766:G769"/>
    <mergeCell ref="J772:K772"/>
    <mergeCell ref="J790:K792"/>
    <mergeCell ref="E850:F850"/>
    <mergeCell ref="G850:H850"/>
    <mergeCell ref="E847:F847"/>
    <mergeCell ref="G847:H847"/>
    <mergeCell ref="I847:J847"/>
    <mergeCell ref="E848:F848"/>
    <mergeCell ref="G848:H848"/>
    <mergeCell ref="I697:I702"/>
    <mergeCell ref="H677:H683"/>
    <mergeCell ref="G686:G689"/>
    <mergeCell ref="H686:H689"/>
    <mergeCell ref="I686:I689"/>
    <mergeCell ref="G697:G702"/>
    <mergeCell ref="E846:F846"/>
    <mergeCell ref="G846:H846"/>
    <mergeCell ref="I846:J846"/>
    <mergeCell ref="J802:K802"/>
    <mergeCell ref="J761:K763"/>
    <mergeCell ref="J795:K795"/>
    <mergeCell ref="J766:K769"/>
    <mergeCell ref="J803:K803"/>
    <mergeCell ref="J794:K794"/>
    <mergeCell ref="J798:K798"/>
    <mergeCell ref="J800:K801"/>
    <mergeCell ref="J776:K781"/>
    <mergeCell ref="G715:G717"/>
    <mergeCell ref="H715:H717"/>
    <mergeCell ref="I715:I717"/>
    <mergeCell ref="L686:L689"/>
    <mergeCell ref="J697:K702"/>
    <mergeCell ref="I709:I714"/>
    <mergeCell ref="J709:K714"/>
    <mergeCell ref="L709:L714"/>
    <mergeCell ref="N563:N566"/>
    <mergeCell ref="N540:N541"/>
    <mergeCell ref="M549:M552"/>
    <mergeCell ref="M590:M591"/>
    <mergeCell ref="N558:N561"/>
    <mergeCell ref="M563:M566"/>
    <mergeCell ref="M593:M597"/>
    <mergeCell ref="G516:G518"/>
    <mergeCell ref="H516:H518"/>
    <mergeCell ref="I516:I518"/>
    <mergeCell ref="J554:K554"/>
    <mergeCell ref="G540:G541"/>
    <mergeCell ref="G533:G537"/>
    <mergeCell ref="H533:H537"/>
    <mergeCell ref="M540:M541"/>
    <mergeCell ref="M533:M537"/>
    <mergeCell ref="M558:M561"/>
    <mergeCell ref="L558:L561"/>
    <mergeCell ref="L589:N589"/>
    <mergeCell ref="P479:P485"/>
    <mergeCell ref="P549:P552"/>
    <mergeCell ref="N479:N485"/>
    <mergeCell ref="O479:O485"/>
    <mergeCell ref="N533:N537"/>
    <mergeCell ref="N514:N515"/>
    <mergeCell ref="P533:P537"/>
    <mergeCell ref="P509:P513"/>
    <mergeCell ref="O506:P506"/>
    <mergeCell ref="O589:P589"/>
    <mergeCell ref="P525:P532"/>
    <mergeCell ref="P516:P518"/>
    <mergeCell ref="P558:P561"/>
    <mergeCell ref="P563:P566"/>
    <mergeCell ref="O514:O515"/>
    <mergeCell ref="O516:O518"/>
    <mergeCell ref="O509:O513"/>
    <mergeCell ref="N766:N769"/>
    <mergeCell ref="N790:N792"/>
    <mergeCell ref="J782:K789"/>
    <mergeCell ref="J770:K770"/>
    <mergeCell ref="M782:M789"/>
    <mergeCell ref="N776:N781"/>
    <mergeCell ref="L790:L792"/>
    <mergeCell ref="M790:M792"/>
    <mergeCell ref="L766:L769"/>
    <mergeCell ref="L782:L789"/>
    <mergeCell ref="N709:N714"/>
    <mergeCell ref="M686:M689"/>
    <mergeCell ref="J684:K684"/>
    <mergeCell ref="J685:K685"/>
    <mergeCell ref="J691:K691"/>
    <mergeCell ref="J677:K683"/>
    <mergeCell ref="J686:K689"/>
    <mergeCell ref="N677:N683"/>
    <mergeCell ref="G761:G763"/>
    <mergeCell ref="H761:H763"/>
    <mergeCell ref="I761:I763"/>
    <mergeCell ref="H725:H728"/>
    <mergeCell ref="I725:I728"/>
    <mergeCell ref="G758:I758"/>
    <mergeCell ref="G725:G728"/>
    <mergeCell ref="J731:K731"/>
    <mergeCell ref="J737:K737"/>
    <mergeCell ref="J738:K738"/>
    <mergeCell ref="G718:G724"/>
    <mergeCell ref="J730:K730"/>
    <mergeCell ref="H718:H724"/>
    <mergeCell ref="I718:I724"/>
    <mergeCell ref="O766:O769"/>
    <mergeCell ref="O757:P757"/>
    <mergeCell ref="M758:M759"/>
    <mergeCell ref="N758:N759"/>
    <mergeCell ref="H766:H769"/>
    <mergeCell ref="I766:I769"/>
    <mergeCell ref="M761:M763"/>
    <mergeCell ref="L758:L759"/>
    <mergeCell ref="L761:L763"/>
    <mergeCell ref="M766:M769"/>
    <mergeCell ref="J58:K58"/>
    <mergeCell ref="F440:R440"/>
    <mergeCell ref="O435:O438"/>
    <mergeCell ref="P435:P438"/>
    <mergeCell ref="N421:N422"/>
    <mergeCell ref="N433:N434"/>
    <mergeCell ref="O433:O434"/>
    <mergeCell ref="P433:P434"/>
    <mergeCell ref="O424:O427"/>
    <mergeCell ref="M428:M429"/>
    <mergeCell ref="P800:P801"/>
    <mergeCell ref="L800:L801"/>
    <mergeCell ref="O776:O781"/>
    <mergeCell ref="P782:P789"/>
    <mergeCell ref="O800:O801"/>
    <mergeCell ref="M800:M801"/>
    <mergeCell ref="N800:N801"/>
    <mergeCell ref="N782:N789"/>
    <mergeCell ref="O790:O792"/>
    <mergeCell ref="P790:P792"/>
    <mergeCell ref="G800:G801"/>
    <mergeCell ref="G790:G792"/>
    <mergeCell ref="G782:G789"/>
    <mergeCell ref="H782:H789"/>
    <mergeCell ref="I782:I789"/>
    <mergeCell ref="H790:H792"/>
    <mergeCell ref="I790:I792"/>
    <mergeCell ref="H800:H801"/>
    <mergeCell ref="I800:I801"/>
    <mergeCell ref="O758:P758"/>
    <mergeCell ref="P686:P689"/>
    <mergeCell ref="P761:P763"/>
    <mergeCell ref="N761:N763"/>
    <mergeCell ref="O782:O789"/>
    <mergeCell ref="P766:P769"/>
    <mergeCell ref="O761:O763"/>
    <mergeCell ref="P776:P781"/>
    <mergeCell ref="P718:P724"/>
    <mergeCell ref="P715:P717"/>
    <mergeCell ref="P697:P702"/>
    <mergeCell ref="O677:O683"/>
    <mergeCell ref="G776:G781"/>
    <mergeCell ref="H776:H781"/>
    <mergeCell ref="I776:I781"/>
    <mergeCell ref="L725:L728"/>
    <mergeCell ref="J725:K728"/>
    <mergeCell ref="M697:M702"/>
    <mergeCell ref="O686:O689"/>
    <mergeCell ref="L697:L702"/>
    <mergeCell ref="N445:N450"/>
    <mergeCell ref="O445:O450"/>
    <mergeCell ref="P445:P450"/>
    <mergeCell ref="O456:O466"/>
    <mergeCell ref="P456:P466"/>
    <mergeCell ref="P540:P541"/>
    <mergeCell ref="N456:N466"/>
    <mergeCell ref="P514:P515"/>
    <mergeCell ref="O540:O541"/>
    <mergeCell ref="O505:P505"/>
    <mergeCell ref="P677:P683"/>
    <mergeCell ref="N697:N702"/>
    <mergeCell ref="N686:N689"/>
    <mergeCell ref="O533:O537"/>
    <mergeCell ref="O617:O621"/>
    <mergeCell ref="P617:P621"/>
    <mergeCell ref="N610:N616"/>
    <mergeCell ref="N600:N603"/>
    <mergeCell ref="P600:P603"/>
    <mergeCell ref="O600:O603"/>
    <mergeCell ref="P610:P616"/>
    <mergeCell ref="O558:O561"/>
    <mergeCell ref="N549:N552"/>
    <mergeCell ref="O549:O552"/>
    <mergeCell ref="O563:O566"/>
    <mergeCell ref="N593:N597"/>
    <mergeCell ref="O593:O597"/>
    <mergeCell ref="N590:N591"/>
    <mergeCell ref="P593:P597"/>
    <mergeCell ref="O590:P590"/>
    <mergeCell ref="J593:K597"/>
    <mergeCell ref="H558:H561"/>
    <mergeCell ref="J598:K598"/>
    <mergeCell ref="L610:L616"/>
    <mergeCell ref="J610:K616"/>
    <mergeCell ref="J600:K603"/>
    <mergeCell ref="L593:L597"/>
    <mergeCell ref="L590:L591"/>
    <mergeCell ref="L563:L566"/>
    <mergeCell ref="J558:K561"/>
    <mergeCell ref="E757:F757"/>
    <mergeCell ref="G757:I757"/>
    <mergeCell ref="L757:N757"/>
    <mergeCell ref="J734:K734"/>
    <mergeCell ref="J735:K735"/>
    <mergeCell ref="J599:K599"/>
    <mergeCell ref="G600:G603"/>
    <mergeCell ref="H600:H603"/>
    <mergeCell ref="I600:I603"/>
    <mergeCell ref="J604:K604"/>
    <mergeCell ref="J555:K555"/>
    <mergeCell ref="J549:K552"/>
    <mergeCell ref="G563:G566"/>
    <mergeCell ref="H563:H566"/>
    <mergeCell ref="I563:I566"/>
    <mergeCell ref="J569:K569"/>
    <mergeCell ref="J568:K568"/>
    <mergeCell ref="J563:K566"/>
    <mergeCell ref="G558:G561"/>
    <mergeCell ref="I558:I561"/>
    <mergeCell ref="L549:L552"/>
    <mergeCell ref="L533:L537"/>
    <mergeCell ref="H540:H541"/>
    <mergeCell ref="J533:K537"/>
    <mergeCell ref="H549:H552"/>
    <mergeCell ref="J540:K541"/>
    <mergeCell ref="L540:L541"/>
    <mergeCell ref="I540:I541"/>
    <mergeCell ref="I533:I537"/>
    <mergeCell ref="J525:K532"/>
    <mergeCell ref="N509:N513"/>
    <mergeCell ref="M471:M473"/>
    <mergeCell ref="L509:L513"/>
    <mergeCell ref="N506:N507"/>
    <mergeCell ref="J487:K487"/>
    <mergeCell ref="J488:K488"/>
    <mergeCell ref="L514:L515"/>
    <mergeCell ref="M514:M515"/>
    <mergeCell ref="N516:N518"/>
    <mergeCell ref="L254:L255"/>
    <mergeCell ref="L179:L181"/>
    <mergeCell ref="N179:N181"/>
    <mergeCell ref="O179:O181"/>
    <mergeCell ref="N428:N429"/>
    <mergeCell ref="O428:O429"/>
    <mergeCell ref="M203:M207"/>
    <mergeCell ref="M257:M261"/>
    <mergeCell ref="M217:M224"/>
    <mergeCell ref="L428:L429"/>
    <mergeCell ref="O421:P421"/>
    <mergeCell ref="L433:L434"/>
    <mergeCell ref="L456:L466"/>
    <mergeCell ref="G479:G485"/>
    <mergeCell ref="H479:H485"/>
    <mergeCell ref="I479:I485"/>
    <mergeCell ref="J479:K485"/>
    <mergeCell ref="I471:I473"/>
    <mergeCell ref="J471:K473"/>
    <mergeCell ref="G471:G473"/>
    <mergeCell ref="P173:P176"/>
    <mergeCell ref="O173:O176"/>
    <mergeCell ref="N170:N171"/>
    <mergeCell ref="P217:P224"/>
    <mergeCell ref="L177:L178"/>
    <mergeCell ref="M177:M178"/>
    <mergeCell ref="O197:O202"/>
    <mergeCell ref="P197:P202"/>
    <mergeCell ref="P177:P178"/>
    <mergeCell ref="M179:M181"/>
    <mergeCell ref="J217:K224"/>
    <mergeCell ref="N86:N87"/>
    <mergeCell ref="O86:P86"/>
    <mergeCell ref="N134:N136"/>
    <mergeCell ref="L112:L117"/>
    <mergeCell ref="M112:M117"/>
    <mergeCell ref="M125:M128"/>
    <mergeCell ref="P118:P124"/>
    <mergeCell ref="P102:P105"/>
    <mergeCell ref="P112:P117"/>
    <mergeCell ref="P7:P11"/>
    <mergeCell ref="P15:P17"/>
    <mergeCell ref="P32:P37"/>
    <mergeCell ref="P90:P98"/>
    <mergeCell ref="P38:P42"/>
    <mergeCell ref="P99:P101"/>
    <mergeCell ref="O85:P85"/>
    <mergeCell ref="P50:P54"/>
    <mergeCell ref="O15:O17"/>
    <mergeCell ref="M118:M124"/>
    <mergeCell ref="M170:M171"/>
    <mergeCell ref="L134:L136"/>
    <mergeCell ref="P134:P136"/>
    <mergeCell ref="N125:N128"/>
    <mergeCell ref="O125:O128"/>
    <mergeCell ref="N118:N124"/>
    <mergeCell ref="L125:L128"/>
    <mergeCell ref="O169:P169"/>
    <mergeCell ref="O170:P170"/>
    <mergeCell ref="L60:L70"/>
    <mergeCell ref="O60:O70"/>
    <mergeCell ref="P60:P70"/>
    <mergeCell ref="N60:N70"/>
    <mergeCell ref="M60:M70"/>
    <mergeCell ref="J225:K225"/>
    <mergeCell ref="J208:K211"/>
    <mergeCell ref="J214:K214"/>
    <mergeCell ref="P179:P181"/>
    <mergeCell ref="P125:P128"/>
    <mergeCell ref="I203:I207"/>
    <mergeCell ref="I197:I202"/>
    <mergeCell ref="J227:K227"/>
    <mergeCell ref="O112:O117"/>
    <mergeCell ref="N50:N54"/>
    <mergeCell ref="O50:O54"/>
    <mergeCell ref="N112:N117"/>
    <mergeCell ref="O118:O124"/>
    <mergeCell ref="L85:N85"/>
    <mergeCell ref="M188:M196"/>
    <mergeCell ref="M134:M136"/>
    <mergeCell ref="A172:B172"/>
    <mergeCell ref="H173:H176"/>
    <mergeCell ref="I173:I176"/>
    <mergeCell ref="J173:K176"/>
    <mergeCell ref="O134:O136"/>
    <mergeCell ref="J138:K138"/>
    <mergeCell ref="J139:K139"/>
    <mergeCell ref="H134:H136"/>
    <mergeCell ref="I134:I136"/>
    <mergeCell ref="J298:K301"/>
    <mergeCell ref="I208:I211"/>
    <mergeCell ref="P188:P196"/>
    <mergeCell ref="N203:N207"/>
    <mergeCell ref="O203:O207"/>
    <mergeCell ref="O188:O196"/>
    <mergeCell ref="J213:K213"/>
    <mergeCell ref="L208:L211"/>
    <mergeCell ref="L217:L224"/>
    <mergeCell ref="P203:P207"/>
    <mergeCell ref="J228:K228"/>
    <mergeCell ref="J428:K429"/>
    <mergeCell ref="I295:I297"/>
    <mergeCell ref="J295:K297"/>
    <mergeCell ref="N254:N255"/>
    <mergeCell ref="L257:L261"/>
    <mergeCell ref="G254:I254"/>
    <mergeCell ref="I409:I410"/>
    <mergeCell ref="H409:H410"/>
    <mergeCell ref="J303:K303"/>
    <mergeCell ref="J304:K304"/>
    <mergeCell ref="G428:G429"/>
    <mergeCell ref="H397:H403"/>
    <mergeCell ref="I397:I403"/>
    <mergeCell ref="G424:G427"/>
    <mergeCell ref="H428:H429"/>
    <mergeCell ref="I428:I429"/>
    <mergeCell ref="G336:I336"/>
    <mergeCell ref="J310:K310"/>
    <mergeCell ref="J311:K311"/>
    <mergeCell ref="J340:K348"/>
    <mergeCell ref="J306:K306"/>
    <mergeCell ref="J307:K307"/>
    <mergeCell ref="L424:L427"/>
    <mergeCell ref="M424:M427"/>
    <mergeCell ref="P428:P429"/>
    <mergeCell ref="P397:P403"/>
    <mergeCell ref="J356:K356"/>
    <mergeCell ref="O352:O355"/>
    <mergeCell ref="O397:O403"/>
    <mergeCell ref="J305:K305"/>
    <mergeCell ref="I308:I309"/>
    <mergeCell ref="I340:I348"/>
    <mergeCell ref="J406:K406"/>
    <mergeCell ref="G421:I421"/>
    <mergeCell ref="G409:G410"/>
    <mergeCell ref="G397:G403"/>
    <mergeCell ref="G337:I337"/>
    <mergeCell ref="J351:K351"/>
    <mergeCell ref="G352:G355"/>
    <mergeCell ref="E420:F420"/>
    <mergeCell ref="G420:I420"/>
    <mergeCell ref="L420:N420"/>
    <mergeCell ref="L421:L422"/>
    <mergeCell ref="P424:P427"/>
    <mergeCell ref="N424:N427"/>
    <mergeCell ref="O420:P420"/>
    <mergeCell ref="H424:H427"/>
    <mergeCell ref="I424:I427"/>
    <mergeCell ref="J424:K427"/>
    <mergeCell ref="G264:G267"/>
    <mergeCell ref="H264:H267"/>
    <mergeCell ref="P409:P410"/>
    <mergeCell ref="N409:N410"/>
    <mergeCell ref="O409:O410"/>
    <mergeCell ref="J409:K410"/>
    <mergeCell ref="J397:K403"/>
    <mergeCell ref="J274:K286"/>
    <mergeCell ref="J290:K294"/>
    <mergeCell ref="M409:M410"/>
    <mergeCell ref="P295:P297"/>
    <mergeCell ref="L298:L301"/>
    <mergeCell ref="O254:P254"/>
    <mergeCell ref="J197:K202"/>
    <mergeCell ref="L203:L207"/>
    <mergeCell ref="P208:P211"/>
    <mergeCell ref="O274:O286"/>
    <mergeCell ref="M254:M255"/>
    <mergeCell ref="M208:M211"/>
    <mergeCell ref="N208:N211"/>
    <mergeCell ref="G217:G224"/>
    <mergeCell ref="H217:H224"/>
    <mergeCell ref="G197:G202"/>
    <mergeCell ref="H197:H202"/>
    <mergeCell ref="G208:G211"/>
    <mergeCell ref="H208:H211"/>
    <mergeCell ref="G203:G207"/>
    <mergeCell ref="H203:H207"/>
    <mergeCell ref="I179:I181"/>
    <mergeCell ref="G173:G176"/>
    <mergeCell ref="G188:G196"/>
    <mergeCell ref="H188:H196"/>
    <mergeCell ref="I188:I196"/>
    <mergeCell ref="G179:G181"/>
    <mergeCell ref="H179:H181"/>
    <mergeCell ref="J182:K182"/>
    <mergeCell ref="J184:K184"/>
    <mergeCell ref="J179:K181"/>
    <mergeCell ref="J177:K177"/>
    <mergeCell ref="J178:K178"/>
    <mergeCell ref="G118:G124"/>
    <mergeCell ref="H118:H124"/>
    <mergeCell ref="I118:I124"/>
    <mergeCell ref="J118:K124"/>
    <mergeCell ref="G134:G136"/>
    <mergeCell ref="J106:K106"/>
    <mergeCell ref="J131:K131"/>
    <mergeCell ref="G112:G117"/>
    <mergeCell ref="H112:H117"/>
    <mergeCell ref="I112:I117"/>
    <mergeCell ref="J112:K117"/>
    <mergeCell ref="J134:K136"/>
    <mergeCell ref="G125:G128"/>
    <mergeCell ref="H125:H128"/>
    <mergeCell ref="I125:I128"/>
    <mergeCell ref="J125:K128"/>
    <mergeCell ref="A88:B88"/>
    <mergeCell ref="J89:K89"/>
    <mergeCell ref="G90:G98"/>
    <mergeCell ref="H90:H98"/>
    <mergeCell ref="I90:I98"/>
    <mergeCell ref="J90:K98"/>
    <mergeCell ref="G86:I86"/>
    <mergeCell ref="J86:K86"/>
    <mergeCell ref="L86:L87"/>
    <mergeCell ref="M86:M87"/>
    <mergeCell ref="J71:K71"/>
    <mergeCell ref="J72:K72"/>
    <mergeCell ref="J73:K73"/>
    <mergeCell ref="E85:F85"/>
    <mergeCell ref="G85:I85"/>
    <mergeCell ref="J85:K85"/>
    <mergeCell ref="H60:H70"/>
    <mergeCell ref="I60:I70"/>
    <mergeCell ref="J60:K70"/>
    <mergeCell ref="J59:K59"/>
    <mergeCell ref="O3:P3"/>
    <mergeCell ref="O4:P4"/>
    <mergeCell ref="M38:M42"/>
    <mergeCell ref="N38:N42"/>
    <mergeCell ref="M15:M17"/>
    <mergeCell ref="N15:N17"/>
    <mergeCell ref="M32:M37"/>
    <mergeCell ref="N32:N37"/>
    <mergeCell ref="P24:P31"/>
    <mergeCell ref="J38:K42"/>
    <mergeCell ref="O7:O11"/>
    <mergeCell ref="L50:L54"/>
    <mergeCell ref="M50:M54"/>
    <mergeCell ref="L38:L42"/>
    <mergeCell ref="J7:K11"/>
    <mergeCell ref="J19:K19"/>
    <mergeCell ref="L15:L17"/>
    <mergeCell ref="L32:L37"/>
    <mergeCell ref="O38:O42"/>
    <mergeCell ref="J32:K37"/>
    <mergeCell ref="L24:L31"/>
    <mergeCell ref="N24:N31"/>
    <mergeCell ref="O24:O31"/>
    <mergeCell ref="M24:M31"/>
    <mergeCell ref="O32:O37"/>
    <mergeCell ref="L3:N3"/>
    <mergeCell ref="G15:G17"/>
    <mergeCell ref="H15:H17"/>
    <mergeCell ref="I15:I17"/>
    <mergeCell ref="J15:K17"/>
    <mergeCell ref="M7:M11"/>
    <mergeCell ref="N7:N11"/>
    <mergeCell ref="G4:I4"/>
    <mergeCell ref="L4:L5"/>
    <mergeCell ref="L7:L11"/>
    <mergeCell ref="E3:F3"/>
    <mergeCell ref="G3:I3"/>
    <mergeCell ref="J3:K3"/>
    <mergeCell ref="J4:K4"/>
    <mergeCell ref="I7:I11"/>
    <mergeCell ref="G24:G31"/>
    <mergeCell ref="J14:K14"/>
    <mergeCell ref="J12:K12"/>
    <mergeCell ref="G32:G37"/>
    <mergeCell ref="I38:I42"/>
    <mergeCell ref="H24:H31"/>
    <mergeCell ref="H32:H37"/>
    <mergeCell ref="I32:I37"/>
    <mergeCell ref="G38:G42"/>
    <mergeCell ref="H38:H42"/>
    <mergeCell ref="G50:G54"/>
    <mergeCell ref="E169:F169"/>
    <mergeCell ref="G169:I169"/>
    <mergeCell ref="L169:N169"/>
    <mergeCell ref="H50:H54"/>
    <mergeCell ref="I50:I54"/>
    <mergeCell ref="J50:K54"/>
    <mergeCell ref="J56:K56"/>
    <mergeCell ref="J57:K57"/>
    <mergeCell ref="G60:G70"/>
    <mergeCell ref="M4:M5"/>
    <mergeCell ref="A6:B6"/>
    <mergeCell ref="N4:N5"/>
    <mergeCell ref="I24:I31"/>
    <mergeCell ref="J24:K31"/>
    <mergeCell ref="J20:K20"/>
    <mergeCell ref="J21:K21"/>
    <mergeCell ref="J18:K18"/>
    <mergeCell ref="G7:G11"/>
    <mergeCell ref="H7:H11"/>
    <mergeCell ref="N102:N105"/>
    <mergeCell ref="O102:O105"/>
    <mergeCell ref="M90:M98"/>
    <mergeCell ref="N90:N98"/>
    <mergeCell ref="O90:O98"/>
    <mergeCell ref="M102:M105"/>
    <mergeCell ref="N99:N101"/>
    <mergeCell ref="M99:M101"/>
    <mergeCell ref="O99:O101"/>
    <mergeCell ref="G170:I170"/>
    <mergeCell ref="J203:K207"/>
    <mergeCell ref="J188:K196"/>
    <mergeCell ref="L90:L98"/>
    <mergeCell ref="L99:L101"/>
    <mergeCell ref="L170:L171"/>
    <mergeCell ref="L102:L105"/>
    <mergeCell ref="L118:L124"/>
    <mergeCell ref="J130:K130"/>
    <mergeCell ref="J99:K99"/>
    <mergeCell ref="G102:G105"/>
    <mergeCell ref="H102:H105"/>
    <mergeCell ref="I102:I105"/>
    <mergeCell ref="J102:K105"/>
    <mergeCell ref="J100:K100"/>
    <mergeCell ref="J101:K101"/>
    <mergeCell ref="C346:C348"/>
    <mergeCell ref="H340:H348"/>
    <mergeCell ref="G340:G348"/>
    <mergeCell ref="G274:G286"/>
    <mergeCell ref="H274:H286"/>
    <mergeCell ref="E253:F253"/>
    <mergeCell ref="G253:I253"/>
    <mergeCell ref="H295:H297"/>
    <mergeCell ref="E336:F336"/>
    <mergeCell ref="G290:G294"/>
    <mergeCell ref="P257:P261"/>
    <mergeCell ref="O290:O294"/>
    <mergeCell ref="I217:I224"/>
    <mergeCell ref="I274:I286"/>
    <mergeCell ref="O217:O224"/>
    <mergeCell ref="I264:I267"/>
    <mergeCell ref="M262:M263"/>
    <mergeCell ref="P290:P294"/>
    <mergeCell ref="O264:O267"/>
    <mergeCell ref="N217:N224"/>
    <mergeCell ref="H290:H294"/>
    <mergeCell ref="I290:I294"/>
    <mergeCell ref="H298:H301"/>
    <mergeCell ref="I298:I301"/>
    <mergeCell ref="G295:G297"/>
    <mergeCell ref="G308:G309"/>
    <mergeCell ref="H308:H309"/>
    <mergeCell ref="G298:G301"/>
    <mergeCell ref="L173:L176"/>
    <mergeCell ref="N197:N202"/>
    <mergeCell ref="L197:L202"/>
    <mergeCell ref="M197:M202"/>
    <mergeCell ref="N188:N196"/>
    <mergeCell ref="N173:N176"/>
    <mergeCell ref="M173:M176"/>
    <mergeCell ref="N177:N178"/>
    <mergeCell ref="L188:L196"/>
    <mergeCell ref="O177:O178"/>
    <mergeCell ref="N257:N261"/>
    <mergeCell ref="N262:N263"/>
    <mergeCell ref="O208:O211"/>
    <mergeCell ref="O253:P253"/>
    <mergeCell ref="L253:N253"/>
    <mergeCell ref="O262:O263"/>
    <mergeCell ref="P262:P263"/>
    <mergeCell ref="O257:O261"/>
    <mergeCell ref="L262:L263"/>
    <mergeCell ref="G257:G261"/>
    <mergeCell ref="H257:H261"/>
    <mergeCell ref="I257:I261"/>
    <mergeCell ref="J257:K261"/>
    <mergeCell ref="J262:K262"/>
    <mergeCell ref="J263:K263"/>
    <mergeCell ref="P264:P267"/>
    <mergeCell ref="J264:K267"/>
    <mergeCell ref="J271:K271"/>
    <mergeCell ref="L295:L297"/>
    <mergeCell ref="L290:L294"/>
    <mergeCell ref="J268:K268"/>
    <mergeCell ref="L264:L267"/>
    <mergeCell ref="M290:M294"/>
    <mergeCell ref="N290:N294"/>
    <mergeCell ref="P274:P286"/>
    <mergeCell ref="M264:M267"/>
    <mergeCell ref="N274:N286"/>
    <mergeCell ref="M308:M309"/>
    <mergeCell ref="L274:L286"/>
    <mergeCell ref="L336:N336"/>
    <mergeCell ref="M274:M286"/>
    <mergeCell ref="N308:N309"/>
    <mergeCell ref="M298:M301"/>
    <mergeCell ref="N298:N301"/>
    <mergeCell ref="N264:N267"/>
    <mergeCell ref="J357:K357"/>
    <mergeCell ref="M397:M403"/>
    <mergeCell ref="P352:P355"/>
    <mergeCell ref="N352:N355"/>
    <mergeCell ref="N397:N403"/>
    <mergeCell ref="L397:L403"/>
    <mergeCell ref="O308:O309"/>
    <mergeCell ref="O340:O348"/>
    <mergeCell ref="H352:H355"/>
    <mergeCell ref="I352:I355"/>
    <mergeCell ref="J352:K355"/>
    <mergeCell ref="L308:L309"/>
    <mergeCell ref="J308:K309"/>
    <mergeCell ref="O337:P337"/>
    <mergeCell ref="N337:N338"/>
    <mergeCell ref="L352:L355"/>
    <mergeCell ref="L337:L338"/>
    <mergeCell ref="N340:N348"/>
    <mergeCell ref="O336:P336"/>
    <mergeCell ref="M352:M355"/>
    <mergeCell ref="P340:P348"/>
    <mergeCell ref="L340:L348"/>
    <mergeCell ref="M340:M348"/>
    <mergeCell ref="M337:M338"/>
    <mergeCell ref="P308:P309"/>
    <mergeCell ref="G467:G470"/>
    <mergeCell ref="H467:H470"/>
    <mergeCell ref="J435:K438"/>
    <mergeCell ref="J433:K433"/>
    <mergeCell ref="G445:G450"/>
    <mergeCell ref="H445:H450"/>
    <mergeCell ref="I445:I450"/>
    <mergeCell ref="G435:G438"/>
    <mergeCell ref="N435:N438"/>
    <mergeCell ref="J404:K404"/>
    <mergeCell ref="J405:K405"/>
    <mergeCell ref="J434:K434"/>
    <mergeCell ref="J445:K450"/>
    <mergeCell ref="J439:K439"/>
    <mergeCell ref="M421:M422"/>
    <mergeCell ref="L435:L438"/>
    <mergeCell ref="L409:L410"/>
    <mergeCell ref="M433:M434"/>
    <mergeCell ref="I467:I470"/>
    <mergeCell ref="M435:M438"/>
    <mergeCell ref="E505:F505"/>
    <mergeCell ref="G505:I505"/>
    <mergeCell ref="J467:K470"/>
    <mergeCell ref="H456:H466"/>
    <mergeCell ref="I456:I466"/>
    <mergeCell ref="H435:H438"/>
    <mergeCell ref="H471:H473"/>
    <mergeCell ref="G456:G466"/>
    <mergeCell ref="I435:I438"/>
    <mergeCell ref="M445:M450"/>
    <mergeCell ref="M456:M466"/>
    <mergeCell ref="L445:L450"/>
    <mergeCell ref="L516:L518"/>
    <mergeCell ref="J456:K466"/>
    <mergeCell ref="M509:M513"/>
    <mergeCell ref="J514:K514"/>
    <mergeCell ref="L479:L485"/>
    <mergeCell ref="J509:K513"/>
    <mergeCell ref="G506:I506"/>
    <mergeCell ref="J475:K475"/>
    <mergeCell ref="J476:K476"/>
    <mergeCell ref="J516:K518"/>
    <mergeCell ref="J519:K519"/>
    <mergeCell ref="J515:K515"/>
    <mergeCell ref="H509:H513"/>
    <mergeCell ref="G509:G513"/>
    <mergeCell ref="I509:I513"/>
    <mergeCell ref="J486:K486"/>
    <mergeCell ref="E589:F589"/>
    <mergeCell ref="G589:I589"/>
    <mergeCell ref="H593:H597"/>
    <mergeCell ref="I593:I597"/>
    <mergeCell ref="G590:I590"/>
    <mergeCell ref="G525:G532"/>
    <mergeCell ref="H525:H532"/>
    <mergeCell ref="I525:I532"/>
    <mergeCell ref="G549:G552"/>
    <mergeCell ref="I549:I552"/>
    <mergeCell ref="G593:G597"/>
    <mergeCell ref="O610:O616"/>
    <mergeCell ref="M617:M621"/>
    <mergeCell ref="M610:M616"/>
    <mergeCell ref="G610:G616"/>
    <mergeCell ref="M600:M603"/>
    <mergeCell ref="I610:I616"/>
    <mergeCell ref="H610:H616"/>
    <mergeCell ref="J606:K606"/>
    <mergeCell ref="L600:L603"/>
    <mergeCell ref="O642:O645"/>
    <mergeCell ref="O673:P673"/>
    <mergeCell ref="L673:N673"/>
    <mergeCell ref="G642:G645"/>
    <mergeCell ref="P651:P654"/>
    <mergeCell ref="P642:P645"/>
    <mergeCell ref="O651:O654"/>
    <mergeCell ref="J660:K660"/>
    <mergeCell ref="I651:I654"/>
    <mergeCell ref="L651:L654"/>
    <mergeCell ref="G617:G621"/>
    <mergeCell ref="H617:H621"/>
    <mergeCell ref="I617:I621"/>
    <mergeCell ref="L617:L621"/>
    <mergeCell ref="J617:K621"/>
    <mergeCell ref="N642:N645"/>
    <mergeCell ref="I642:I645"/>
    <mergeCell ref="N617:N621"/>
    <mergeCell ref="O674:P674"/>
    <mergeCell ref="G674:I674"/>
    <mergeCell ref="L674:L675"/>
    <mergeCell ref="M674:M675"/>
    <mergeCell ref="G651:G654"/>
    <mergeCell ref="J655:K655"/>
    <mergeCell ref="J659:K659"/>
    <mergeCell ref="M651:M654"/>
    <mergeCell ref="N674:N675"/>
    <mergeCell ref="E673:F673"/>
    <mergeCell ref="G673:I673"/>
    <mergeCell ref="J642:K645"/>
    <mergeCell ref="J648:K648"/>
    <mergeCell ref="J651:K654"/>
    <mergeCell ref="H651:H654"/>
    <mergeCell ref="J647:K647"/>
    <mergeCell ref="H642:H645"/>
    <mergeCell ref="M12:M14"/>
    <mergeCell ref="N12:N14"/>
    <mergeCell ref="L642:L645"/>
    <mergeCell ref="M642:M645"/>
    <mergeCell ref="M516:M518"/>
    <mergeCell ref="M479:M485"/>
    <mergeCell ref="M467:M470"/>
    <mergeCell ref="L525:L532"/>
    <mergeCell ref="M525:M532"/>
    <mergeCell ref="N525:N532"/>
    <mergeCell ref="L505:N505"/>
    <mergeCell ref="P471:P473"/>
    <mergeCell ref="L471:L473"/>
    <mergeCell ref="L506:L507"/>
    <mergeCell ref="N467:N470"/>
    <mergeCell ref="O467:O470"/>
    <mergeCell ref="N471:N473"/>
    <mergeCell ref="L467:L470"/>
    <mergeCell ref="O471:O473"/>
    <mergeCell ref="L776:L781"/>
    <mergeCell ref="M776:M781"/>
    <mergeCell ref="N651:N654"/>
    <mergeCell ref="O12:O14"/>
    <mergeCell ref="P12:P14"/>
    <mergeCell ref="J13:K13"/>
    <mergeCell ref="L12:L14"/>
    <mergeCell ref="O525:O532"/>
    <mergeCell ref="P467:P470"/>
    <mergeCell ref="M506:M507"/>
  </mergeCells>
  <printOptions/>
  <pageMargins left="0.2362204724409449" right="0.1968503937007874" top="0.31496062992125984" bottom="0.35433070866141736" header="0.1968503937007874" footer="0.1968503937007874"/>
  <pageSetup horizontalDpi="180" verticalDpi="180" orientation="landscape" paperSize="9" scale="89" r:id="rId3"/>
  <rowBreaks count="1" manualBreakCount="1">
    <brk id="79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H1">
      <selection activeCell="IV1" sqref="IV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2015-04-02T05:56:19Z</cp:lastPrinted>
  <dcterms:created xsi:type="dcterms:W3CDTF">2006-09-28T05:33:49Z</dcterms:created>
  <dcterms:modified xsi:type="dcterms:W3CDTF">2020-02-03T10:42:58Z</dcterms:modified>
  <cp:category/>
  <cp:version/>
  <cp:contentType/>
  <cp:contentStatus/>
</cp:coreProperties>
</file>