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<sst xmlns="http://schemas.openxmlformats.org/spreadsheetml/2006/main" count="1733" uniqueCount="676">
  <si>
    <t>№ рец</t>
  </si>
  <si>
    <t>прием пищи,</t>
  </si>
  <si>
    <t>наименование блюда</t>
  </si>
  <si>
    <t>масса</t>
  </si>
  <si>
    <t>порции</t>
  </si>
  <si>
    <t>продукты</t>
  </si>
  <si>
    <t>брутто</t>
  </si>
  <si>
    <t>нетто</t>
  </si>
  <si>
    <t>Б</t>
  </si>
  <si>
    <t>Ж</t>
  </si>
  <si>
    <t>У</t>
  </si>
  <si>
    <t>энергетическая</t>
  </si>
  <si>
    <t>ценность (ккал)</t>
  </si>
  <si>
    <t>витамины,мг</t>
  </si>
  <si>
    <t xml:space="preserve">В </t>
  </si>
  <si>
    <t>В</t>
  </si>
  <si>
    <t>С</t>
  </si>
  <si>
    <t>Ca</t>
  </si>
  <si>
    <t>Fe</t>
  </si>
  <si>
    <t>цена за</t>
  </si>
  <si>
    <t>1 кг</t>
  </si>
  <si>
    <t>стоимость</t>
  </si>
  <si>
    <t>единицы</t>
  </si>
  <si>
    <t>блюда</t>
  </si>
  <si>
    <t>минеральные</t>
  </si>
  <si>
    <t>вещества,мг</t>
  </si>
  <si>
    <t>пищевые</t>
  </si>
  <si>
    <t>вещества (г)</t>
  </si>
  <si>
    <t>каша жидкая</t>
  </si>
  <si>
    <t>молочная манная</t>
  </si>
  <si>
    <t>круппа манная</t>
  </si>
  <si>
    <t>молоко</t>
  </si>
  <si>
    <t>вода</t>
  </si>
  <si>
    <t>сахар</t>
  </si>
  <si>
    <t>масло сливочн</t>
  </si>
  <si>
    <t xml:space="preserve">              завтрак</t>
  </si>
  <si>
    <t>чай с сахаром</t>
  </si>
  <si>
    <t>чай</t>
  </si>
  <si>
    <t>капуста белок</t>
  </si>
  <si>
    <t>картофель</t>
  </si>
  <si>
    <t>морковь</t>
  </si>
  <si>
    <t>лук репчат</t>
  </si>
  <si>
    <t>говядина</t>
  </si>
  <si>
    <t>хлеб пшенич</t>
  </si>
  <si>
    <t>сухари</t>
  </si>
  <si>
    <t>масло растит</t>
  </si>
  <si>
    <t>ИТОГО</t>
  </si>
  <si>
    <t>обед</t>
  </si>
  <si>
    <t>Кисель из сухофрукты</t>
  </si>
  <si>
    <t>сухофрукты</t>
  </si>
  <si>
    <t>крахмал</t>
  </si>
  <si>
    <t>лимон. кислота</t>
  </si>
  <si>
    <t>Хлеб пшеничный</t>
  </si>
  <si>
    <t>полдник</t>
  </si>
  <si>
    <t>пирожок с капустой</t>
  </si>
  <si>
    <t>мука пшеничн</t>
  </si>
  <si>
    <t>дрожжи</t>
  </si>
  <si>
    <t>ВСЕГО ЗА ДЕНЬ</t>
  </si>
  <si>
    <t>яйцо варенное</t>
  </si>
  <si>
    <t>1 шт</t>
  </si>
  <si>
    <t>яйцо</t>
  </si>
  <si>
    <t>капуста тушенная</t>
  </si>
  <si>
    <t>капуста</t>
  </si>
  <si>
    <t>лук репчатый</t>
  </si>
  <si>
    <t>томат.паста</t>
  </si>
  <si>
    <t>мука</t>
  </si>
  <si>
    <t>лимон.кислота</t>
  </si>
  <si>
    <t>мука пшеничная</t>
  </si>
  <si>
    <t>масло сливоч</t>
  </si>
  <si>
    <t>вода или бульон</t>
  </si>
  <si>
    <t>масло сливочное</t>
  </si>
  <si>
    <t>хлеб пшеничный</t>
  </si>
  <si>
    <t>запеканка из творога</t>
  </si>
  <si>
    <t>творог</t>
  </si>
  <si>
    <t>ряженка</t>
  </si>
  <si>
    <t>Котлета мясная</t>
  </si>
  <si>
    <t>рассыпчатая с</t>
  </si>
  <si>
    <t>изюмом</t>
  </si>
  <si>
    <t>круппа рисовая</t>
  </si>
  <si>
    <t>изюм</t>
  </si>
  <si>
    <t>каша рисовая</t>
  </si>
  <si>
    <t>2-й завтрак</t>
  </si>
  <si>
    <t>яблоко</t>
  </si>
  <si>
    <t xml:space="preserve">Щи со свежей </t>
  </si>
  <si>
    <t>капустой</t>
  </si>
  <si>
    <t>петрушка</t>
  </si>
  <si>
    <t>капуста белокоч</t>
  </si>
  <si>
    <t>томат. Паста</t>
  </si>
  <si>
    <t>биточки рыбные</t>
  </si>
  <si>
    <t>рыба минтай</t>
  </si>
  <si>
    <t>масло растительн</t>
  </si>
  <si>
    <t xml:space="preserve">компот из </t>
  </si>
  <si>
    <t>изделиями</t>
  </si>
  <si>
    <t>мука пшеничная на подпыл</t>
  </si>
  <si>
    <t>молочная</t>
  </si>
  <si>
    <t>пшеничная</t>
  </si>
  <si>
    <t>крупа пшеничная</t>
  </si>
  <si>
    <t>ОБЕД</t>
  </si>
  <si>
    <t xml:space="preserve">обед </t>
  </si>
  <si>
    <t xml:space="preserve">вода </t>
  </si>
  <si>
    <t>лимон</t>
  </si>
  <si>
    <t>итого</t>
  </si>
  <si>
    <t>Полдник</t>
  </si>
  <si>
    <t>соль</t>
  </si>
  <si>
    <t>Итого</t>
  </si>
  <si>
    <t>чай с молоком</t>
  </si>
  <si>
    <t>бульон</t>
  </si>
  <si>
    <t>сметана прокипяч</t>
  </si>
  <si>
    <t>ИТОГО ЗА ДЕНЬ</t>
  </si>
  <si>
    <t>день ШЕСТОЙ</t>
  </si>
  <si>
    <t>Омлет натуральный</t>
  </si>
  <si>
    <t>икра кабачковая</t>
  </si>
  <si>
    <t>(консервы)</t>
  </si>
  <si>
    <t>Суп картофельный</t>
  </si>
  <si>
    <t>с луком</t>
  </si>
  <si>
    <t>напиток лимонный</t>
  </si>
  <si>
    <t xml:space="preserve"> </t>
  </si>
  <si>
    <t xml:space="preserve"> день первый</t>
  </si>
  <si>
    <t>0.02</t>
  </si>
  <si>
    <t>_</t>
  </si>
  <si>
    <t>0.03</t>
  </si>
  <si>
    <t xml:space="preserve"> 685/</t>
  </si>
  <si>
    <t xml:space="preserve"> часй с сахаром</t>
  </si>
  <si>
    <t xml:space="preserve"> чай</t>
  </si>
  <si>
    <t xml:space="preserve"> вода</t>
  </si>
  <si>
    <t>0.01</t>
  </si>
  <si>
    <t xml:space="preserve"> картофель тушёный </t>
  </si>
  <si>
    <t xml:space="preserve"> картофель</t>
  </si>
  <si>
    <t>0.17</t>
  </si>
  <si>
    <t xml:space="preserve"> творог</t>
  </si>
  <si>
    <t xml:space="preserve"> манная крупа</t>
  </si>
  <si>
    <t xml:space="preserve"> или мука</t>
  </si>
  <si>
    <t xml:space="preserve"> сметана</t>
  </si>
  <si>
    <t xml:space="preserve"> ряженка</t>
  </si>
  <si>
    <t xml:space="preserve"> 0.03</t>
  </si>
  <si>
    <t>Сыр Российский</t>
  </si>
  <si>
    <t xml:space="preserve"> Напиток кофейный</t>
  </si>
  <si>
    <t xml:space="preserve"> напиток кофейный</t>
  </si>
  <si>
    <t xml:space="preserve"> Фрикадельки из</t>
  </si>
  <si>
    <t xml:space="preserve">говядина тушеные </t>
  </si>
  <si>
    <t>в соусе</t>
  </si>
  <si>
    <t xml:space="preserve"> говядина</t>
  </si>
  <si>
    <t xml:space="preserve"> хлеб пшеничный</t>
  </si>
  <si>
    <t xml:space="preserve"> масло сливочное</t>
  </si>
  <si>
    <t>Соус томатный</t>
  </si>
  <si>
    <t>масло растительное</t>
  </si>
  <si>
    <t>томатная паста</t>
  </si>
  <si>
    <t>0.3</t>
  </si>
  <si>
    <t xml:space="preserve"> Пюре картофельное</t>
  </si>
  <si>
    <t>1.08</t>
  </si>
  <si>
    <t xml:space="preserve"> молоко</t>
  </si>
  <si>
    <t xml:space="preserve"> Суп картофельный</t>
  </si>
  <si>
    <t>с бобовыми</t>
  </si>
  <si>
    <t xml:space="preserve"> зелень</t>
  </si>
  <si>
    <t xml:space="preserve"> свекла тушеная</t>
  </si>
  <si>
    <t xml:space="preserve"> свекла</t>
  </si>
  <si>
    <t xml:space="preserve"> сахар</t>
  </si>
  <si>
    <t xml:space="preserve"> 736/</t>
  </si>
  <si>
    <t>738/</t>
  </si>
  <si>
    <t xml:space="preserve"> масло растит</t>
  </si>
  <si>
    <t xml:space="preserve"> день четвёртый</t>
  </si>
  <si>
    <t>1011/</t>
  </si>
  <si>
    <t xml:space="preserve"> морковь</t>
  </si>
  <si>
    <t>бульон или вода</t>
  </si>
  <si>
    <t xml:space="preserve"> цыплята-бройлер</t>
  </si>
  <si>
    <t xml:space="preserve"> томат.паста</t>
  </si>
  <si>
    <t xml:space="preserve">Компот из </t>
  </si>
  <si>
    <t>0</t>
  </si>
  <si>
    <t>Ряженка</t>
  </si>
  <si>
    <t xml:space="preserve"> день пятый</t>
  </si>
  <si>
    <t xml:space="preserve"> 686/</t>
  </si>
  <si>
    <t>Шницель</t>
  </si>
  <si>
    <t xml:space="preserve"> молоко или вода</t>
  </si>
  <si>
    <t xml:space="preserve"> сухари</t>
  </si>
  <si>
    <t xml:space="preserve"> масло растительное</t>
  </si>
  <si>
    <t>1983г</t>
  </si>
  <si>
    <t xml:space="preserve"> 1983г</t>
  </si>
  <si>
    <t>лимонная кислота</t>
  </si>
  <si>
    <t>Напиток кофейнфй с</t>
  </si>
  <si>
    <t>молоком</t>
  </si>
  <si>
    <t xml:space="preserve"> кофейный напиток</t>
  </si>
  <si>
    <t xml:space="preserve"> Рыба, тущеная в</t>
  </si>
  <si>
    <t>томате с овощами</t>
  </si>
  <si>
    <t xml:space="preserve"> минтай</t>
  </si>
  <si>
    <t xml:space="preserve">  вода</t>
  </si>
  <si>
    <t>томат паста</t>
  </si>
  <si>
    <t>лавровый лист</t>
  </si>
  <si>
    <t>685/</t>
  </si>
  <si>
    <t>Чай с сахаром</t>
  </si>
  <si>
    <t>крупой</t>
  </si>
  <si>
    <t>хлеб пшеничн</t>
  </si>
  <si>
    <t>мука пшенич</t>
  </si>
  <si>
    <t>лимонная кисл</t>
  </si>
  <si>
    <t>яблоки</t>
  </si>
  <si>
    <t>хлеб пшеничый</t>
  </si>
  <si>
    <t>свекла</t>
  </si>
  <si>
    <t>сметана</t>
  </si>
  <si>
    <t>итого за весь день</t>
  </si>
  <si>
    <t>день восьмой</t>
  </si>
  <si>
    <t>Суп молочный с</t>
  </si>
  <si>
    <t>рисовая крупа</t>
  </si>
  <si>
    <t>Птица отварная</t>
  </si>
  <si>
    <t>цыплята-</t>
  </si>
  <si>
    <t>бройлер</t>
  </si>
  <si>
    <t>день девятый</t>
  </si>
  <si>
    <t>354/</t>
  </si>
  <si>
    <t>Вареники ленивые</t>
  </si>
  <si>
    <t>прокипячёная</t>
  </si>
  <si>
    <t>с макаронными</t>
  </si>
  <si>
    <t>макаронные</t>
  </si>
  <si>
    <t>изделия</t>
  </si>
  <si>
    <t>день десятый</t>
  </si>
  <si>
    <t>333/</t>
  </si>
  <si>
    <t>Макароны с сыром</t>
  </si>
  <si>
    <t>макароны</t>
  </si>
  <si>
    <t>сыр Российский</t>
  </si>
  <si>
    <t xml:space="preserve"> итого</t>
  </si>
  <si>
    <t xml:space="preserve"> обед</t>
  </si>
  <si>
    <t>завтрак</t>
  </si>
  <si>
    <t>7,5</t>
  </si>
  <si>
    <t>1,6</t>
  </si>
  <si>
    <t>сред. Стоим.д/д</t>
  </si>
  <si>
    <t>1,2</t>
  </si>
  <si>
    <t>11,4</t>
  </si>
  <si>
    <t>6</t>
  </si>
  <si>
    <t>1,5</t>
  </si>
  <si>
    <t>9</t>
  </si>
  <si>
    <t>18</t>
  </si>
  <si>
    <t>1,1</t>
  </si>
  <si>
    <t>11,2</t>
  </si>
  <si>
    <t>3,3</t>
  </si>
  <si>
    <t>3,2</t>
  </si>
  <si>
    <t>1</t>
  </si>
  <si>
    <t>1,87</t>
  </si>
  <si>
    <t xml:space="preserve"> 10,23</t>
  </si>
  <si>
    <t xml:space="preserve"> 1,04</t>
  </si>
  <si>
    <t xml:space="preserve"> 1,2</t>
  </si>
  <si>
    <t xml:space="preserve"> 11,4</t>
  </si>
  <si>
    <t xml:space="preserve"> 5,4</t>
  </si>
  <si>
    <t xml:space="preserve"> 24,09</t>
  </si>
  <si>
    <t xml:space="preserve"> 0,91</t>
  </si>
  <si>
    <t xml:space="preserve"> 1,06</t>
  </si>
  <si>
    <t xml:space="preserve"> 0,95</t>
  </si>
  <si>
    <t xml:space="preserve"> 1,05</t>
  </si>
  <si>
    <t xml:space="preserve"> 9,9</t>
  </si>
  <si>
    <t xml:space="preserve"> 0,63</t>
  </si>
  <si>
    <t xml:space="preserve"> 1,75</t>
  </si>
  <si>
    <t xml:space="preserve"> 0,17</t>
  </si>
  <si>
    <t xml:space="preserve"> 4,8</t>
  </si>
  <si>
    <t xml:space="preserve"> 5,16</t>
  </si>
  <si>
    <t xml:space="preserve"> 1,32</t>
  </si>
  <si>
    <t>1,0</t>
  </si>
  <si>
    <t xml:space="preserve"> 12,75</t>
  </si>
  <si>
    <t xml:space="preserve"> 1,69</t>
  </si>
  <si>
    <t xml:space="preserve"> 2,1</t>
  </si>
  <si>
    <t xml:space="preserve"> 2,32</t>
  </si>
  <si>
    <t>2,45</t>
  </si>
  <si>
    <t xml:space="preserve"> 9</t>
  </si>
  <si>
    <t xml:space="preserve"> 18</t>
  </si>
  <si>
    <t xml:space="preserve"> 15,12</t>
  </si>
  <si>
    <t xml:space="preserve"> 1,1</t>
  </si>
  <si>
    <t xml:space="preserve"> 12,3</t>
  </si>
  <si>
    <t xml:space="preserve"> 0,09</t>
  </si>
  <si>
    <t xml:space="preserve"> 0,7</t>
  </si>
  <si>
    <t xml:space="preserve"> 3</t>
  </si>
  <si>
    <t xml:space="preserve"> 11,2</t>
  </si>
  <si>
    <t>2,32</t>
  </si>
  <si>
    <t xml:space="preserve"> 0.6</t>
  </si>
  <si>
    <t xml:space="preserve"> 0,89</t>
  </si>
  <si>
    <t xml:space="preserve"> 1</t>
  </si>
  <si>
    <t>Химический состав.</t>
  </si>
  <si>
    <t>Белки</t>
  </si>
  <si>
    <t>Жиры</t>
  </si>
  <si>
    <t>Углеводы</t>
  </si>
  <si>
    <t>Ккалории</t>
  </si>
  <si>
    <t>№</t>
  </si>
  <si>
    <t>2</t>
  </si>
  <si>
    <t>3</t>
  </si>
  <si>
    <t>4</t>
  </si>
  <si>
    <t>5</t>
  </si>
  <si>
    <t>7</t>
  </si>
  <si>
    <t>8</t>
  </si>
  <si>
    <t>10</t>
  </si>
  <si>
    <t xml:space="preserve"> Всего</t>
  </si>
  <si>
    <t>за 10</t>
  </si>
  <si>
    <t>дней</t>
  </si>
  <si>
    <t>среднее</t>
  </si>
  <si>
    <t>за день</t>
  </si>
  <si>
    <t>2,66</t>
  </si>
  <si>
    <t>21,5</t>
  </si>
  <si>
    <t xml:space="preserve"> масло сливоч</t>
  </si>
  <si>
    <t>3,18</t>
  </si>
  <si>
    <t>19,8</t>
  </si>
  <si>
    <t xml:space="preserve"> 4</t>
  </si>
  <si>
    <t xml:space="preserve"> 2</t>
  </si>
  <si>
    <t>c сахаром</t>
  </si>
  <si>
    <t>с сахаром</t>
  </si>
  <si>
    <t xml:space="preserve">  </t>
  </si>
  <si>
    <t>0,03</t>
  </si>
  <si>
    <t>2,33</t>
  </si>
  <si>
    <t>0,99</t>
  </si>
  <si>
    <t>1,41</t>
  </si>
  <si>
    <t>1,26</t>
  </si>
  <si>
    <t>2,67</t>
  </si>
  <si>
    <t>8,13</t>
  </si>
  <si>
    <t>0,95</t>
  </si>
  <si>
    <t>1,06</t>
  </si>
  <si>
    <t>8,63</t>
  </si>
  <si>
    <t>6,44</t>
  </si>
  <si>
    <t>1,84</t>
  </si>
  <si>
    <t>0,68</t>
  </si>
  <si>
    <t>1,88</t>
  </si>
  <si>
    <t>сок фруктовый</t>
  </si>
  <si>
    <t>100</t>
  </si>
  <si>
    <t>соус томатный</t>
  </si>
  <si>
    <t>масло расительн</t>
  </si>
  <si>
    <t>томатная паса</t>
  </si>
  <si>
    <t>9,75</t>
  </si>
  <si>
    <t>1,65</t>
  </si>
  <si>
    <t>1,8</t>
  </si>
  <si>
    <t>17</t>
  </si>
  <si>
    <t>9,9</t>
  </si>
  <si>
    <t xml:space="preserve"> Яблоко</t>
  </si>
  <si>
    <t>1,33</t>
  </si>
  <si>
    <t>0,93</t>
  </si>
  <si>
    <t>2,06</t>
  </si>
  <si>
    <t>1,31</t>
  </si>
  <si>
    <t>1,21</t>
  </si>
  <si>
    <t>2,01</t>
  </si>
  <si>
    <t>2,53</t>
  </si>
  <si>
    <t>3,71</t>
  </si>
  <si>
    <t>4,73</t>
  </si>
  <si>
    <t>2,85</t>
  </si>
  <si>
    <t>8,1</t>
  </si>
  <si>
    <t>0,96</t>
  </si>
  <si>
    <t>120/50</t>
  </si>
  <si>
    <t>Каша молочная</t>
  </si>
  <si>
    <t>повидло</t>
  </si>
  <si>
    <t>Плов из птицы</t>
  </si>
  <si>
    <t>6,4</t>
  </si>
  <si>
    <t>4,04</t>
  </si>
  <si>
    <t>4,23</t>
  </si>
  <si>
    <t>Пряники</t>
  </si>
  <si>
    <t>пряники</t>
  </si>
  <si>
    <t>Суп из овощей</t>
  </si>
  <si>
    <t>горошек зелёный</t>
  </si>
  <si>
    <t>0,84</t>
  </si>
  <si>
    <t>хлеб ржаной</t>
  </si>
  <si>
    <t>5,4</t>
  </si>
  <si>
    <t>0,87</t>
  </si>
  <si>
    <t>0.04</t>
  </si>
  <si>
    <t>0.018</t>
  </si>
  <si>
    <t>6,9</t>
  </si>
  <si>
    <t>0,6</t>
  </si>
  <si>
    <t>0.009</t>
  </si>
  <si>
    <t>5.4</t>
  </si>
  <si>
    <t>0.87</t>
  </si>
  <si>
    <t>6.9</t>
  </si>
  <si>
    <t>0.6</t>
  </si>
  <si>
    <t>Бутерброд с  сыром</t>
  </si>
  <si>
    <t>российским</t>
  </si>
  <si>
    <t>Бутерброд с</t>
  </si>
  <si>
    <t>маслом сливочным</t>
  </si>
  <si>
    <t xml:space="preserve">Бутерброд с </t>
  </si>
  <si>
    <t>Бутерброд сс</t>
  </si>
  <si>
    <t>сыром российским</t>
  </si>
  <si>
    <t>сыр российский</t>
  </si>
  <si>
    <t>Тефтели(2-й вариант)</t>
  </si>
  <si>
    <t>148/549</t>
  </si>
  <si>
    <t>Суп- лапша</t>
  </si>
  <si>
    <t>домашняя</t>
  </si>
  <si>
    <t>11,1</t>
  </si>
  <si>
    <t>1,64</t>
  </si>
  <si>
    <t>5,76</t>
  </si>
  <si>
    <t>пшённая</t>
  </si>
  <si>
    <t>пшено</t>
  </si>
  <si>
    <t>0,89</t>
  </si>
  <si>
    <t>3,74</t>
  </si>
  <si>
    <t>5,36</t>
  </si>
  <si>
    <t>9,38</t>
  </si>
  <si>
    <t>5,78</t>
  </si>
  <si>
    <t>0,75</t>
  </si>
  <si>
    <t>0,53</t>
  </si>
  <si>
    <t>2,83</t>
  </si>
  <si>
    <t>3,37</t>
  </si>
  <si>
    <t>5,51</t>
  </si>
  <si>
    <t>0,78</t>
  </si>
  <si>
    <t>11,48</t>
  </si>
  <si>
    <t>2,15</t>
  </si>
  <si>
    <t>17,33</t>
  </si>
  <si>
    <t>6,07</t>
  </si>
  <si>
    <t>сливочным</t>
  </si>
  <si>
    <t>7,2</t>
  </si>
  <si>
    <t>0,45</t>
  </si>
  <si>
    <t>0.15</t>
  </si>
  <si>
    <t>Суп картофельный с</t>
  </si>
  <si>
    <t>0,3</t>
  </si>
  <si>
    <t>Бутерброд с маслом</t>
  </si>
  <si>
    <t>1,4</t>
  </si>
  <si>
    <t>0,46</t>
  </si>
  <si>
    <t>5,93</t>
  </si>
  <si>
    <t>9,6</t>
  </si>
  <si>
    <t>11,45</t>
  </si>
  <si>
    <t>капуста тушеная</t>
  </si>
  <si>
    <t>0,11</t>
  </si>
  <si>
    <t>72,36</t>
  </si>
  <si>
    <t>суп картофельный</t>
  </si>
  <si>
    <t>1,11</t>
  </si>
  <si>
    <t>7,24</t>
  </si>
  <si>
    <t>8,02</t>
  </si>
  <si>
    <t>14,46</t>
  </si>
  <si>
    <t>0,77</t>
  </si>
  <si>
    <t>9,28</t>
  </si>
  <si>
    <t>5,77</t>
  </si>
  <si>
    <t>9,73</t>
  </si>
  <si>
    <t>37,79</t>
  </si>
  <si>
    <t>0,79</t>
  </si>
  <si>
    <t>6,35</t>
  </si>
  <si>
    <t>0,64</t>
  </si>
  <si>
    <t>10,54</t>
  </si>
  <si>
    <t>56,66</t>
  </si>
  <si>
    <t>5,49</t>
  </si>
  <si>
    <t>8,89</t>
  </si>
  <si>
    <t>0,34</t>
  </si>
  <si>
    <t>5,91</t>
  </si>
  <si>
    <t>7,65</t>
  </si>
  <si>
    <t>0,54</t>
  </si>
  <si>
    <t>14,83</t>
  </si>
  <si>
    <t>1,53</t>
  </si>
  <si>
    <t>0,49</t>
  </si>
  <si>
    <t>печенье</t>
  </si>
  <si>
    <t>кефир</t>
  </si>
  <si>
    <t>Бутерброд с сыром</t>
  </si>
  <si>
    <t>Российским</t>
  </si>
  <si>
    <t>горох</t>
  </si>
  <si>
    <t>0.27</t>
  </si>
  <si>
    <t>0.09</t>
  </si>
  <si>
    <t>борщ сибирский</t>
  </si>
  <si>
    <t>фасоль</t>
  </si>
  <si>
    <t>0.06</t>
  </si>
  <si>
    <t>12.07</t>
  </si>
  <si>
    <t>птица отварная</t>
  </si>
  <si>
    <t>цыплята-бройлер</t>
  </si>
  <si>
    <t>петрушка(корень)</t>
  </si>
  <si>
    <t>0.9</t>
  </si>
  <si>
    <t>0.08</t>
  </si>
  <si>
    <t>0.55</t>
  </si>
  <si>
    <t>запеканка</t>
  </si>
  <si>
    <t>рисовая</t>
  </si>
  <si>
    <t>с творогом</t>
  </si>
  <si>
    <t>крупа рисовая</t>
  </si>
  <si>
    <t>масло сливоч.</t>
  </si>
  <si>
    <t>0.48</t>
  </si>
  <si>
    <t>уха с перловой</t>
  </si>
  <si>
    <t>минтай</t>
  </si>
  <si>
    <t>крупа перловая</t>
  </si>
  <si>
    <t>0.07</t>
  </si>
  <si>
    <t>6.53</t>
  </si>
  <si>
    <t>рагу из птицы</t>
  </si>
  <si>
    <t>цыплёнок</t>
  </si>
  <si>
    <t>70</t>
  </si>
  <si>
    <t>12</t>
  </si>
  <si>
    <t>17.69</t>
  </si>
  <si>
    <t>вареники ленивые</t>
  </si>
  <si>
    <t>день третий</t>
  </si>
  <si>
    <t xml:space="preserve">фрукты свежие </t>
  </si>
  <si>
    <t>фрукты свежие</t>
  </si>
  <si>
    <t>овощи свежие</t>
  </si>
  <si>
    <t>или солёные</t>
  </si>
  <si>
    <t>день второй</t>
  </si>
  <si>
    <t xml:space="preserve">овощи свежие </t>
  </si>
  <si>
    <t>или олёные</t>
  </si>
  <si>
    <t>12,3</t>
  </si>
  <si>
    <t>кондитерское</t>
  </si>
  <si>
    <t>изделие</t>
  </si>
  <si>
    <t>овощи свежае</t>
  </si>
  <si>
    <t>или солёнфе</t>
  </si>
  <si>
    <t>яблок</t>
  </si>
  <si>
    <t>5,16</t>
  </si>
  <si>
    <t>0,71</t>
  </si>
  <si>
    <t>каша гречневая</t>
  </si>
  <si>
    <t>рассыпчатая</t>
  </si>
  <si>
    <t>гречка</t>
  </si>
  <si>
    <t>напиток</t>
  </si>
  <si>
    <t>лимонный</t>
  </si>
  <si>
    <t>1,32</t>
  </si>
  <si>
    <t>13</t>
  </si>
  <si>
    <t>2,2</t>
  </si>
  <si>
    <t>0,2</t>
  </si>
  <si>
    <t>с купой(пшено)</t>
  </si>
  <si>
    <t>крупа пшено</t>
  </si>
  <si>
    <t>ксель из</t>
  </si>
  <si>
    <t>рагу из овощей</t>
  </si>
  <si>
    <t>моркоь</t>
  </si>
  <si>
    <t>512/33</t>
  </si>
  <si>
    <t>изделия отварные</t>
  </si>
  <si>
    <t>5,06</t>
  </si>
  <si>
    <t>0,29</t>
  </si>
  <si>
    <t>0,7</t>
  </si>
  <si>
    <t>компот из</t>
  </si>
  <si>
    <t>сухофукты</t>
  </si>
  <si>
    <t>12,75</t>
  </si>
  <si>
    <t>1983г.</t>
  </si>
  <si>
    <t>блины с</t>
  </si>
  <si>
    <t>повидлом</t>
  </si>
  <si>
    <t>6,06</t>
  </si>
  <si>
    <t>148,8</t>
  </si>
  <si>
    <t>0,08</t>
  </si>
  <si>
    <t>0,09</t>
  </si>
  <si>
    <t>0,44</t>
  </si>
  <si>
    <t>15,12</t>
  </si>
  <si>
    <t>0,69</t>
  </si>
  <si>
    <t>698</t>
  </si>
  <si>
    <t>150</t>
  </si>
  <si>
    <t>4,5</t>
  </si>
  <si>
    <t>6,15</t>
  </si>
  <si>
    <t>127,5</t>
  </si>
  <si>
    <t>0,19</t>
  </si>
  <si>
    <t>186</t>
  </si>
  <si>
    <t>0,15</t>
  </si>
  <si>
    <t>день седьмой</t>
  </si>
  <si>
    <t>кефр</t>
  </si>
  <si>
    <t>4,2</t>
  </si>
  <si>
    <t>0,27</t>
  </si>
  <si>
    <t>слоль</t>
  </si>
  <si>
    <t>1,02</t>
  </si>
  <si>
    <t>масло расит</t>
  </si>
  <si>
    <t>0,17</t>
  </si>
  <si>
    <t>компот из свежих</t>
  </si>
  <si>
    <t>плодов(яблоко)</t>
  </si>
  <si>
    <t xml:space="preserve">свекла тушёная </t>
  </si>
  <si>
    <t>какао с молоком</t>
  </si>
  <si>
    <t>какао порошок</t>
  </si>
  <si>
    <t>3,67</t>
  </si>
  <si>
    <t>3,75</t>
  </si>
  <si>
    <t>24,07</t>
  </si>
  <si>
    <t>борщ с капустой</t>
  </si>
  <si>
    <t>и картофелем со</t>
  </si>
  <si>
    <t>сметаной</t>
  </si>
  <si>
    <t>прокипячённой</t>
  </si>
  <si>
    <t>лимон кислот</t>
  </si>
  <si>
    <t>каша рассыпчатая</t>
  </si>
  <si>
    <t>перловая</t>
  </si>
  <si>
    <t>перловая кр.</t>
  </si>
  <si>
    <t>7,6</t>
  </si>
  <si>
    <t xml:space="preserve">овощи солёные </t>
  </si>
  <si>
    <t>или свежие</t>
  </si>
  <si>
    <t>овощи солёные</t>
  </si>
  <si>
    <t>булочка</t>
  </si>
  <si>
    <t>йодированная</t>
  </si>
  <si>
    <t>12,41</t>
  </si>
  <si>
    <t>0,9</t>
  </si>
  <si>
    <t>кипячённое</t>
  </si>
  <si>
    <t>4,8</t>
  </si>
  <si>
    <t>181,5</t>
  </si>
  <si>
    <t>6,34</t>
  </si>
  <si>
    <t>34,33</t>
  </si>
  <si>
    <t>12,97</t>
  </si>
  <si>
    <t>3,1</t>
  </si>
  <si>
    <t>41,54</t>
  </si>
  <si>
    <t>63,16</t>
  </si>
  <si>
    <t>167,4</t>
  </si>
  <si>
    <t>1394,6</t>
  </si>
  <si>
    <t>46,38</t>
  </si>
  <si>
    <t>54,1</t>
  </si>
  <si>
    <t>1463,24</t>
  </si>
  <si>
    <t>37,07</t>
  </si>
  <si>
    <t>36,34</t>
  </si>
  <si>
    <t>170,1</t>
  </si>
  <si>
    <t>1186,6</t>
  </si>
  <si>
    <t>46,54</t>
  </si>
  <si>
    <t>140</t>
  </si>
  <si>
    <t>1129,4</t>
  </si>
  <si>
    <t>28,79</t>
  </si>
  <si>
    <t>29,46</t>
  </si>
  <si>
    <t>184,8</t>
  </si>
  <si>
    <t>1119,7</t>
  </si>
  <si>
    <t>38,73</t>
  </si>
  <si>
    <t>159</t>
  </si>
  <si>
    <t>1311,3</t>
  </si>
  <si>
    <t>32,28</t>
  </si>
  <si>
    <t>45,05</t>
  </si>
  <si>
    <t>153,8</t>
  </si>
  <si>
    <t>1151,9</t>
  </si>
  <si>
    <t>30,49</t>
  </si>
  <si>
    <t>50,9</t>
  </si>
  <si>
    <t>144,9</t>
  </si>
  <si>
    <t>1194,7</t>
  </si>
  <si>
    <t>38,67</t>
  </si>
  <si>
    <t>48,51</t>
  </si>
  <si>
    <t>190,1</t>
  </si>
  <si>
    <t>1314,7</t>
  </si>
  <si>
    <t>47,09</t>
  </si>
  <si>
    <t>45,73</t>
  </si>
  <si>
    <t>167,6</t>
  </si>
  <si>
    <t>1407,1</t>
  </si>
  <si>
    <t>375,28</t>
  </si>
  <si>
    <t>473,89</t>
  </si>
  <si>
    <t>12673,2</t>
  </si>
  <si>
    <t>37,52</t>
  </si>
  <si>
    <t>47,38</t>
  </si>
  <si>
    <t>190,5</t>
  </si>
  <si>
    <t>1267,32</t>
  </si>
  <si>
    <t>1668,2</t>
  </si>
  <si>
    <t>166,82</t>
  </si>
  <si>
    <t>1.2</t>
  </si>
  <si>
    <t>6.45</t>
  </si>
  <si>
    <t>1.83</t>
  </si>
  <si>
    <t>2.66</t>
  </si>
  <si>
    <t>46.19</t>
  </si>
  <si>
    <t>86.18</t>
  </si>
  <si>
    <t>1.8</t>
  </si>
  <si>
    <t>1.68</t>
  </si>
  <si>
    <t>6.27</t>
  </si>
  <si>
    <t>8.25</t>
  </si>
  <si>
    <t>4.85</t>
  </si>
  <si>
    <t>21.65</t>
  </si>
  <si>
    <t>2.8</t>
  </si>
  <si>
    <t>3.2</t>
  </si>
  <si>
    <t>4.92</t>
  </si>
  <si>
    <t>4.42</t>
  </si>
  <si>
    <t>7.75</t>
  </si>
  <si>
    <t>0.2</t>
  </si>
  <si>
    <t>28.2</t>
  </si>
  <si>
    <t>9.45</t>
  </si>
  <si>
    <t>1.4</t>
  </si>
  <si>
    <t>1.5</t>
  </si>
  <si>
    <t>2.1</t>
  </si>
  <si>
    <t>14.76</t>
  </si>
  <si>
    <t>13.99</t>
  </si>
  <si>
    <t>19.47</t>
  </si>
  <si>
    <t>34.33</t>
  </si>
  <si>
    <t>14.72</t>
  </si>
  <si>
    <t>10.6</t>
  </si>
  <si>
    <t>2.58</t>
  </si>
  <si>
    <t>16.45</t>
  </si>
  <si>
    <t>15.75</t>
  </si>
  <si>
    <t>5.3</t>
  </si>
  <si>
    <t>2.55</t>
  </si>
  <si>
    <t>0.7</t>
  </si>
  <si>
    <t>9.0</t>
  </si>
  <si>
    <t>16.44</t>
  </si>
  <si>
    <t>11.45</t>
  </si>
  <si>
    <t>0.23</t>
  </si>
  <si>
    <t>1.74</t>
  </si>
  <si>
    <t>9.83</t>
  </si>
  <si>
    <t>5.52</t>
  </si>
  <si>
    <t>8.27</t>
  </si>
  <si>
    <t>15.06</t>
  </si>
  <si>
    <t>7.68</t>
  </si>
  <si>
    <t>1.6</t>
  </si>
  <si>
    <t>5.34</t>
  </si>
  <si>
    <t>16.18</t>
  </si>
  <si>
    <t>33.96</t>
  </si>
  <si>
    <t>3.48</t>
  </si>
  <si>
    <t>7.78</t>
  </si>
  <si>
    <t>6.85</t>
  </si>
  <si>
    <t>9.81</t>
  </si>
  <si>
    <t>4.2</t>
  </si>
  <si>
    <t>8.6</t>
  </si>
  <si>
    <t>2.4</t>
  </si>
  <si>
    <t>4.68</t>
  </si>
  <si>
    <t>0.32</t>
  </si>
  <si>
    <t>8.74</t>
  </si>
  <si>
    <t>20.55</t>
  </si>
  <si>
    <t>17.2</t>
  </si>
  <si>
    <t>14</t>
  </si>
  <si>
    <t>7.6</t>
  </si>
  <si>
    <t>93.12</t>
  </si>
  <si>
    <t>9.97</t>
  </si>
  <si>
    <t>9.73</t>
  </si>
  <si>
    <t>9.52</t>
  </si>
  <si>
    <t>8.7</t>
  </si>
  <si>
    <t>7.9</t>
  </si>
  <si>
    <t>11.08</t>
  </si>
  <si>
    <t>22.07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</si>
</sst>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0_р_."/>
    <numFmt numFmtId="167" formatCode="#,##0.00&quot;р.&quot;;[Red]#,##0.00&quot;р.&quot;"/>
    <numFmt numFmtId="168" formatCode="0.0"/>
    <numFmt numFmtId="169" formatCode="#,##0.00_ ;[Red]\-#,##0.00\ 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4" fillId="0" borderId="19" xfId="42" applyFont="1" applyBorder="1" applyAlignment="1">
      <alignment/>
    </xf>
    <xf numFmtId="0" fontId="3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7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44" fontId="5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4" fillId="0" borderId="15" xfId="42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21" xfId="0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7" fillId="0" borderId="21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49" fontId="6" fillId="0" borderId="2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8" xfId="0" applyFont="1" applyBorder="1" applyAlignment="1">
      <alignment/>
    </xf>
    <xf numFmtId="44" fontId="6" fillId="0" borderId="21" xfId="42" applyFont="1" applyBorder="1" applyAlignment="1">
      <alignment/>
    </xf>
    <xf numFmtId="44" fontId="6" fillId="0" borderId="21" xfId="42" applyFont="1" applyFill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44" fontId="6" fillId="0" borderId="19" xfId="42" applyFont="1" applyFill="1" applyBorder="1" applyAlignment="1">
      <alignment/>
    </xf>
    <xf numFmtId="44" fontId="6" fillId="0" borderId="2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44" fontId="6" fillId="0" borderId="20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4" fontId="4" fillId="0" borderId="0" xfId="42" applyFont="1" applyFill="1" applyBorder="1" applyAlignment="1">
      <alignment/>
    </xf>
    <xf numFmtId="44" fontId="6" fillId="0" borderId="0" xfId="42" applyFont="1" applyFill="1" applyBorder="1" applyAlignment="1">
      <alignment/>
    </xf>
    <xf numFmtId="0" fontId="6" fillId="0" borderId="19" xfId="0" applyFont="1" applyBorder="1" applyAlignment="1">
      <alignment/>
    </xf>
    <xf numFmtId="44" fontId="6" fillId="0" borderId="19" xfId="42" applyFont="1" applyBorder="1" applyAlignment="1">
      <alignment/>
    </xf>
    <xf numFmtId="0" fontId="6" fillId="0" borderId="19" xfId="0" applyFont="1" applyFill="1" applyBorder="1" applyAlignment="1">
      <alignment/>
    </xf>
    <xf numFmtId="44" fontId="7" fillId="0" borderId="15" xfId="0" applyNumberFormat="1" applyFont="1" applyBorder="1" applyAlignment="1">
      <alignment/>
    </xf>
    <xf numFmtId="44" fontId="6" fillId="0" borderId="16" xfId="42" applyFont="1" applyBorder="1" applyAlignment="1">
      <alignment/>
    </xf>
    <xf numFmtId="44" fontId="6" fillId="0" borderId="12" xfId="42" applyFont="1" applyBorder="1" applyAlignment="1">
      <alignment/>
    </xf>
    <xf numFmtId="49" fontId="6" fillId="0" borderId="21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4" fontId="6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4" fontId="3" fillId="0" borderId="15" xfId="42" applyFont="1" applyBorder="1" applyAlignment="1">
      <alignment/>
    </xf>
    <xf numFmtId="8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4" fontId="6" fillId="0" borderId="19" xfId="42" applyFont="1" applyBorder="1" applyAlignment="1">
      <alignment horizontal="center"/>
    </xf>
    <xf numFmtId="44" fontId="7" fillId="0" borderId="11" xfId="0" applyNumberFormat="1" applyFont="1" applyBorder="1" applyAlignment="1">
      <alignment/>
    </xf>
    <xf numFmtId="44" fontId="7" fillId="0" borderId="11" xfId="42" applyFont="1" applyBorder="1" applyAlignment="1">
      <alignment/>
    </xf>
    <xf numFmtId="0" fontId="10" fillId="0" borderId="15" xfId="0" applyFont="1" applyBorder="1" applyAlignment="1">
      <alignment horizontal="center"/>
    </xf>
    <xf numFmtId="44" fontId="7" fillId="0" borderId="19" xfId="42" applyFont="1" applyBorder="1" applyAlignment="1">
      <alignment horizontal="center"/>
    </xf>
    <xf numFmtId="8" fontId="7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44" fontId="7" fillId="0" borderId="2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/>
    </xf>
    <xf numFmtId="44" fontId="7" fillId="0" borderId="21" xfId="42" applyFont="1" applyBorder="1" applyAlignment="1">
      <alignment/>
    </xf>
    <xf numFmtId="44" fontId="7" fillId="0" borderId="10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44" fontId="7" fillId="0" borderId="20" xfId="0" applyNumberFormat="1" applyFont="1" applyBorder="1" applyAlignment="1">
      <alignment/>
    </xf>
    <xf numFmtId="44" fontId="6" fillId="0" borderId="21" xfId="42" applyFont="1" applyBorder="1" applyAlignment="1">
      <alignment horizontal="center"/>
    </xf>
    <xf numFmtId="44" fontId="6" fillId="0" borderId="20" xfId="0" applyNumberFormat="1" applyFont="1" applyBorder="1" applyAlignment="1">
      <alignment horizontal="center"/>
    </xf>
    <xf numFmtId="7" fontId="6" fillId="0" borderId="21" xfId="42" applyNumberFormat="1" applyFont="1" applyBorder="1" applyAlignment="1">
      <alignment horizontal="center"/>
    </xf>
    <xf numFmtId="164" fontId="6" fillId="0" borderId="21" xfId="42" applyNumberFormat="1" applyFont="1" applyBorder="1" applyAlignment="1">
      <alignment/>
    </xf>
    <xf numFmtId="44" fontId="7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4" fontId="7" fillId="0" borderId="14" xfId="0" applyNumberFormat="1" applyFont="1" applyBorder="1" applyAlignment="1">
      <alignment/>
    </xf>
    <xf numFmtId="8" fontId="6" fillId="0" borderId="11" xfId="0" applyNumberFormat="1" applyFont="1" applyBorder="1" applyAlignment="1">
      <alignment/>
    </xf>
    <xf numFmtId="8" fontId="6" fillId="0" borderId="21" xfId="0" applyNumberFormat="1" applyFont="1" applyBorder="1" applyAlignment="1">
      <alignment horizontal="center"/>
    </xf>
    <xf numFmtId="8" fontId="7" fillId="0" borderId="21" xfId="42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4" fontId="7" fillId="0" borderId="21" xfId="0" applyNumberFormat="1" applyFont="1" applyBorder="1" applyAlignment="1">
      <alignment horizontal="center"/>
    </xf>
    <xf numFmtId="8" fontId="6" fillId="0" borderId="21" xfId="0" applyNumberFormat="1" applyFont="1" applyBorder="1" applyAlignment="1">
      <alignment horizontal="right"/>
    </xf>
    <xf numFmtId="44" fontId="7" fillId="0" borderId="21" xfId="0" applyNumberFormat="1" applyFont="1" applyBorder="1" applyAlignment="1">
      <alignment horizontal="right"/>
    </xf>
    <xf numFmtId="44" fontId="6" fillId="0" borderId="21" xfId="0" applyNumberFormat="1" applyFont="1" applyBorder="1" applyAlignment="1">
      <alignment horizontal="left"/>
    </xf>
    <xf numFmtId="44" fontId="7" fillId="0" borderId="13" xfId="0" applyNumberFormat="1" applyFont="1" applyBorder="1" applyAlignment="1">
      <alignment/>
    </xf>
    <xf numFmtId="8" fontId="6" fillId="0" borderId="14" xfId="0" applyNumberFormat="1" applyFont="1" applyBorder="1" applyAlignment="1">
      <alignment/>
    </xf>
    <xf numFmtId="8" fontId="7" fillId="0" borderId="13" xfId="0" applyNumberFormat="1" applyFont="1" applyBorder="1" applyAlignment="1">
      <alignment/>
    </xf>
    <xf numFmtId="164" fontId="6" fillId="0" borderId="21" xfId="42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44" fontId="6" fillId="0" borderId="14" xfId="42" applyFont="1" applyBorder="1" applyAlignment="1">
      <alignment/>
    </xf>
    <xf numFmtId="44" fontId="6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6" fillId="0" borderId="21" xfId="42" applyFont="1" applyFill="1" applyBorder="1" applyAlignment="1">
      <alignment horizontal="right"/>
    </xf>
    <xf numFmtId="164" fontId="7" fillId="0" borderId="21" xfId="0" applyNumberFormat="1" applyFont="1" applyBorder="1" applyAlignment="1">
      <alignment/>
    </xf>
    <xf numFmtId="8" fontId="6" fillId="0" borderId="21" xfId="42" applyNumberFormat="1" applyFont="1" applyBorder="1" applyAlignment="1">
      <alignment/>
    </xf>
    <xf numFmtId="0" fontId="7" fillId="0" borderId="14" xfId="0" applyFont="1" applyBorder="1" applyAlignment="1">
      <alignment/>
    </xf>
    <xf numFmtId="44" fontId="7" fillId="0" borderId="14" xfId="42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8" fontId="6" fillId="0" borderId="15" xfId="0" applyNumberFormat="1" applyFont="1" applyBorder="1" applyAlignment="1">
      <alignment/>
    </xf>
    <xf numFmtId="0" fontId="7" fillId="0" borderId="19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6" fillId="0" borderId="21" xfId="0" applyNumberFormat="1" applyFont="1" applyBorder="1" applyAlignment="1">
      <alignment horizontal="right"/>
    </xf>
    <xf numFmtId="8" fontId="7" fillId="0" borderId="14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right"/>
    </xf>
    <xf numFmtId="44" fontId="6" fillId="0" borderId="21" xfId="42" applyFont="1" applyBorder="1" applyAlignment="1">
      <alignment horizontal="right"/>
    </xf>
    <xf numFmtId="164" fontId="7" fillId="0" borderId="21" xfId="42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42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4" fontId="7" fillId="0" borderId="0" xfId="42" applyFont="1" applyBorder="1" applyAlignment="1">
      <alignment/>
    </xf>
    <xf numFmtId="0" fontId="10" fillId="0" borderId="0" xfId="0" applyFont="1" applyBorder="1" applyAlignment="1">
      <alignment horizontal="center"/>
    </xf>
    <xf numFmtId="44" fontId="6" fillId="0" borderId="0" xfId="42" applyFont="1" applyBorder="1" applyAlignment="1">
      <alignment/>
    </xf>
    <xf numFmtId="44" fontId="6" fillId="0" borderId="0" xfId="0" applyNumberFormat="1" applyFont="1" applyFill="1" applyBorder="1" applyAlignment="1">
      <alignment horizontal="center"/>
    </xf>
    <xf numFmtId="49" fontId="5" fillId="0" borderId="21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4" fontId="4" fillId="0" borderId="21" xfId="42" applyFont="1" applyBorder="1" applyAlignment="1">
      <alignment/>
    </xf>
    <xf numFmtId="0" fontId="12" fillId="0" borderId="21" xfId="0" applyFont="1" applyBorder="1" applyAlignment="1">
      <alignment/>
    </xf>
    <xf numFmtId="0" fontId="4" fillId="0" borderId="0" xfId="0" applyFont="1" applyAlignment="1">
      <alignment/>
    </xf>
    <xf numFmtId="44" fontId="6" fillId="0" borderId="21" xfId="0" applyNumberFormat="1" applyFont="1" applyBorder="1" applyAlignment="1">
      <alignment/>
    </xf>
    <xf numFmtId="8" fontId="6" fillId="0" borderId="21" xfId="42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21" xfId="42" applyFont="1" applyBorder="1" applyAlignment="1">
      <alignment/>
    </xf>
    <xf numFmtId="44" fontId="7" fillId="0" borderId="21" xfId="42" applyFont="1" applyBorder="1" applyAlignment="1">
      <alignment/>
    </xf>
    <xf numFmtId="44" fontId="6" fillId="0" borderId="20" xfId="0" applyNumberFormat="1" applyFont="1" applyBorder="1" applyAlignment="1">
      <alignment/>
    </xf>
    <xf numFmtId="44" fontId="7" fillId="0" borderId="21" xfId="42" applyFont="1" applyFill="1" applyBorder="1" applyAlignment="1">
      <alignment/>
    </xf>
    <xf numFmtId="0" fontId="2" fillId="0" borderId="0" xfId="0" applyFont="1" applyAlignment="1">
      <alignment/>
    </xf>
    <xf numFmtId="44" fontId="4" fillId="0" borderId="21" xfId="42" applyFont="1" applyBorder="1" applyAlignment="1">
      <alignment/>
    </xf>
    <xf numFmtId="44" fontId="7" fillId="0" borderId="19" xfId="42" applyFont="1" applyBorder="1" applyAlignment="1">
      <alignment horizontal="center"/>
    </xf>
    <xf numFmtId="44" fontId="7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/>
    </xf>
    <xf numFmtId="8" fontId="6" fillId="0" borderId="21" xfId="0" applyNumberFormat="1" applyFont="1" applyBorder="1" applyAlignment="1">
      <alignment/>
    </xf>
    <xf numFmtId="44" fontId="7" fillId="0" borderId="19" xfId="42" applyFont="1" applyBorder="1" applyAlignment="1">
      <alignment/>
    </xf>
    <xf numFmtId="164" fontId="6" fillId="0" borderId="14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8" fontId="6" fillId="0" borderId="21" xfId="42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7" fontId="6" fillId="0" borderId="20" xfId="42" applyNumberFormat="1" applyFont="1" applyBorder="1" applyAlignment="1">
      <alignment/>
    </xf>
    <xf numFmtId="44" fontId="6" fillId="0" borderId="16" xfId="42" applyFont="1" applyBorder="1" applyAlignment="1">
      <alignment horizontal="center"/>
    </xf>
    <xf numFmtId="8" fontId="4" fillId="0" borderId="10" xfId="42" applyNumberFormat="1" applyFont="1" applyBorder="1" applyAlignment="1">
      <alignment/>
    </xf>
    <xf numFmtId="44" fontId="6" fillId="0" borderId="22" xfId="42" applyFont="1" applyBorder="1" applyAlignment="1">
      <alignment horizontal="center"/>
    </xf>
    <xf numFmtId="0" fontId="0" fillId="0" borderId="11" xfId="0" applyBorder="1" applyAlignment="1">
      <alignment/>
    </xf>
    <xf numFmtId="8" fontId="4" fillId="0" borderId="11" xfId="42" applyNumberFormat="1" applyFont="1" applyBorder="1" applyAlignment="1">
      <alignment/>
    </xf>
    <xf numFmtId="44" fontId="6" fillId="0" borderId="12" xfId="42" applyFont="1" applyBorder="1" applyAlignment="1">
      <alignment horizontal="center"/>
    </xf>
    <xf numFmtId="8" fontId="6" fillId="0" borderId="21" xfId="42" applyNumberFormat="1" applyFont="1" applyFill="1" applyBorder="1" applyAlignment="1">
      <alignment/>
    </xf>
    <xf numFmtId="8" fontId="4" fillId="0" borderId="21" xfId="42" applyNumberFormat="1" applyFont="1" applyBorder="1" applyAlignment="1">
      <alignment/>
    </xf>
    <xf numFmtId="8" fontId="7" fillId="0" borderId="21" xfId="42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2" fontId="6" fillId="0" borderId="19" xfId="42" applyNumberFormat="1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8" fontId="7" fillId="0" borderId="21" xfId="42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2" fontId="6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14" xfId="0" applyNumberFormat="1" applyFont="1" applyBorder="1" applyAlignment="1">
      <alignment/>
    </xf>
    <xf numFmtId="2" fontId="6" fillId="0" borderId="21" xfId="42" applyNumberFormat="1" applyFont="1" applyFill="1" applyBorder="1" applyAlignment="1">
      <alignment/>
    </xf>
    <xf numFmtId="8" fontId="4" fillId="0" borderId="21" xfId="42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9" xfId="42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0" xfId="42" applyNumberFormat="1" applyFont="1" applyFill="1" applyBorder="1" applyAlignment="1">
      <alignment/>
    </xf>
    <xf numFmtId="169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45" fillId="0" borderId="11" xfId="0" applyFont="1" applyBorder="1" applyAlignment="1">
      <alignment/>
    </xf>
    <xf numFmtId="7" fontId="7" fillId="0" borderId="21" xfId="42" applyNumberFormat="1" applyFont="1" applyBorder="1" applyAlignment="1">
      <alignment/>
    </xf>
    <xf numFmtId="7" fontId="6" fillId="0" borderId="21" xfId="42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4" fontId="6" fillId="0" borderId="14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/>
    </xf>
    <xf numFmtId="2" fontId="6" fillId="0" borderId="11" xfId="42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4" fontId="6" fillId="0" borderId="21" xfId="42" applyNumberFormat="1" applyFont="1" applyFill="1" applyBorder="1" applyAlignment="1">
      <alignment/>
    </xf>
    <xf numFmtId="164" fontId="7" fillId="0" borderId="21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6" fillId="0" borderId="20" xfId="42" applyNumberFormat="1" applyFont="1" applyBorder="1" applyAlignment="1">
      <alignment/>
    </xf>
    <xf numFmtId="164" fontId="6" fillId="0" borderId="2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44" fontId="6" fillId="0" borderId="11" xfId="42" applyFont="1" applyBorder="1" applyAlignment="1">
      <alignment/>
    </xf>
    <xf numFmtId="0" fontId="6" fillId="0" borderId="11" xfId="0" applyFont="1" applyBorder="1" applyAlignment="1">
      <alignment/>
    </xf>
    <xf numFmtId="44" fontId="6" fillId="0" borderId="20" xfId="42" applyFont="1" applyBorder="1" applyAlignment="1">
      <alignment/>
    </xf>
    <xf numFmtId="8" fontId="4" fillId="0" borderId="20" xfId="0" applyNumberFormat="1" applyFont="1" applyBorder="1" applyAlignment="1">
      <alignment/>
    </xf>
    <xf numFmtId="7" fontId="7" fillId="0" borderId="21" xfId="42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8" fontId="7" fillId="0" borderId="20" xfId="0" applyNumberFormat="1" applyFont="1" applyBorder="1" applyAlignment="1">
      <alignment/>
    </xf>
    <xf numFmtId="7" fontId="7" fillId="0" borderId="20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4" fontId="6" fillId="0" borderId="11" xfId="42" applyFont="1" applyFill="1" applyBorder="1" applyAlignment="1">
      <alignment/>
    </xf>
    <xf numFmtId="44" fontId="6" fillId="0" borderId="20" xfId="42" applyFont="1" applyFill="1" applyBorder="1" applyAlignment="1">
      <alignment/>
    </xf>
    <xf numFmtId="44" fontId="6" fillId="0" borderId="18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6" fontId="6" fillId="0" borderId="20" xfId="42" applyNumberFormat="1" applyFont="1" applyBorder="1" applyAlignment="1">
      <alignment/>
    </xf>
    <xf numFmtId="44" fontId="6" fillId="0" borderId="17" xfId="42" applyFont="1" applyBorder="1" applyAlignment="1">
      <alignment/>
    </xf>
    <xf numFmtId="8" fontId="6" fillId="0" borderId="2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7" fontId="6" fillId="0" borderId="19" xfId="42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7" fontId="6" fillId="0" borderId="21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7" fontId="6" fillId="0" borderId="21" xfId="42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44" fontId="0" fillId="0" borderId="0" xfId="0" applyNumberFormat="1" applyAlignment="1">
      <alignment/>
    </xf>
    <xf numFmtId="2" fontId="7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0" xfId="0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6"/>
  <sheetViews>
    <sheetView tabSelected="1" zoomScale="75" zoomScaleNormal="75" zoomScalePageLayoutView="44" workbookViewId="0" topLeftCell="A707">
      <selection activeCell="A705" sqref="A705:R741"/>
    </sheetView>
  </sheetViews>
  <sheetFormatPr defaultColWidth="9.140625" defaultRowHeight="15"/>
  <cols>
    <col min="1" max="1" width="4.8515625" style="0" customWidth="1"/>
    <col min="2" max="2" width="14.8515625" style="0" customWidth="1"/>
    <col min="3" max="3" width="4.421875" style="0" customWidth="1"/>
    <col min="4" max="4" width="12.28125" style="0" customWidth="1"/>
    <col min="5" max="5" width="6.28125" style="0" customWidth="1"/>
    <col min="6" max="6" width="6.00390625" style="0" customWidth="1"/>
    <col min="7" max="7" width="6.140625" style="0" customWidth="1"/>
    <col min="8" max="9" width="6.28125" style="0" customWidth="1"/>
    <col min="10" max="10" width="7.421875" style="0" customWidth="1"/>
    <col min="11" max="11" width="6.140625" style="0" customWidth="1"/>
    <col min="12" max="12" width="6.00390625" style="0" customWidth="1"/>
    <col min="13" max="13" width="6.140625" style="0" customWidth="1"/>
    <col min="14" max="14" width="6.421875" style="0" customWidth="1"/>
    <col min="15" max="15" width="4.421875" style="0" customWidth="1"/>
    <col min="16" max="16" width="8.28125" style="0" customWidth="1"/>
    <col min="17" max="17" width="8.8515625" style="0" customWidth="1"/>
    <col min="18" max="18" width="8.28125" style="0" customWidth="1"/>
  </cols>
  <sheetData>
    <row r="1" ht="15">
      <c r="B1" s="6" t="s">
        <v>464</v>
      </c>
    </row>
    <row r="2" spans="1:18" ht="15">
      <c r="A2" s="14" t="s">
        <v>0</v>
      </c>
      <c r="B2" s="14" t="s">
        <v>1</v>
      </c>
      <c r="C2" s="14" t="s">
        <v>3</v>
      </c>
      <c r="D2" s="14" t="s">
        <v>5</v>
      </c>
      <c r="E2" s="446" t="s">
        <v>3</v>
      </c>
      <c r="F2" s="447"/>
      <c r="G2" s="448" t="s">
        <v>26</v>
      </c>
      <c r="H2" s="449"/>
      <c r="I2" s="449"/>
      <c r="J2" s="51" t="s">
        <v>11</v>
      </c>
      <c r="K2" s="406" t="s">
        <v>13</v>
      </c>
      <c r="L2" s="407"/>
      <c r="M2" s="407"/>
      <c r="N2" s="454" t="s">
        <v>24</v>
      </c>
      <c r="O2" s="455"/>
      <c r="P2" s="17" t="s">
        <v>19</v>
      </c>
      <c r="Q2" s="19" t="s">
        <v>21</v>
      </c>
      <c r="R2" s="19" t="s">
        <v>21</v>
      </c>
    </row>
    <row r="3" spans="1:18" ht="15">
      <c r="A3" s="1"/>
      <c r="B3" s="15" t="s">
        <v>2</v>
      </c>
      <c r="C3" s="15" t="s">
        <v>4</v>
      </c>
      <c r="D3" s="1"/>
      <c r="E3" s="14" t="s">
        <v>6</v>
      </c>
      <c r="F3" s="14" t="s">
        <v>7</v>
      </c>
      <c r="G3" s="433" t="s">
        <v>27</v>
      </c>
      <c r="H3" s="433"/>
      <c r="I3" s="433"/>
      <c r="J3" s="344" t="s">
        <v>12</v>
      </c>
      <c r="K3" s="444" t="s">
        <v>14</v>
      </c>
      <c r="L3" s="478" t="s">
        <v>15</v>
      </c>
      <c r="M3" s="478" t="s">
        <v>16</v>
      </c>
      <c r="N3" s="477" t="s">
        <v>25</v>
      </c>
      <c r="O3" s="477"/>
      <c r="P3" s="18" t="s">
        <v>20</v>
      </c>
      <c r="Q3" s="18" t="s">
        <v>22</v>
      </c>
      <c r="R3" s="18" t="s">
        <v>23</v>
      </c>
    </row>
    <row r="4" spans="1:18" ht="15">
      <c r="A4" s="2"/>
      <c r="B4" s="2"/>
      <c r="C4" s="2"/>
      <c r="D4" s="2"/>
      <c r="E4" s="2"/>
      <c r="F4" s="2"/>
      <c r="G4" s="16" t="s">
        <v>8</v>
      </c>
      <c r="H4" s="16" t="s">
        <v>9</v>
      </c>
      <c r="I4" s="16" t="s">
        <v>10</v>
      </c>
      <c r="J4" s="3"/>
      <c r="K4" s="445"/>
      <c r="L4" s="479"/>
      <c r="M4" s="479"/>
      <c r="N4" s="16" t="s">
        <v>17</v>
      </c>
      <c r="O4" s="16" t="s">
        <v>18</v>
      </c>
      <c r="P4" s="2"/>
      <c r="Q4" s="2"/>
      <c r="R4" s="20"/>
    </row>
    <row r="5" spans="1:18" ht="15">
      <c r="A5" s="448" t="s">
        <v>35</v>
      </c>
      <c r="B5" s="449"/>
      <c r="R5" s="11"/>
    </row>
    <row r="6" spans="1:18" ht="15">
      <c r="A6" s="144">
        <v>311</v>
      </c>
      <c r="B6" s="140" t="s">
        <v>28</v>
      </c>
      <c r="C6" s="140">
        <v>150</v>
      </c>
      <c r="D6" s="63" t="s">
        <v>30</v>
      </c>
      <c r="E6" s="154">
        <v>23.3</v>
      </c>
      <c r="F6" s="154">
        <v>23.3</v>
      </c>
      <c r="G6" s="403">
        <v>2.25</v>
      </c>
      <c r="H6" s="403">
        <v>0.3</v>
      </c>
      <c r="I6" s="403">
        <v>24</v>
      </c>
      <c r="J6" s="450">
        <v>109.5</v>
      </c>
      <c r="K6" s="403">
        <v>0.05</v>
      </c>
      <c r="L6" s="403">
        <v>0.1</v>
      </c>
      <c r="M6" s="403">
        <v>0.75</v>
      </c>
      <c r="N6" s="403">
        <v>97.13</v>
      </c>
      <c r="O6" s="403">
        <v>0.62</v>
      </c>
      <c r="P6" s="286">
        <v>29</v>
      </c>
      <c r="Q6" s="161">
        <f>P6/1000*E6</f>
        <v>0.6757000000000001</v>
      </c>
      <c r="R6" s="178" t="s">
        <v>116</v>
      </c>
    </row>
    <row r="7" spans="1:18" ht="15">
      <c r="A7" s="102"/>
      <c r="B7" s="142" t="s">
        <v>29</v>
      </c>
      <c r="C7" s="112"/>
      <c r="D7" s="154" t="s">
        <v>31</v>
      </c>
      <c r="E7" s="154">
        <v>75</v>
      </c>
      <c r="F7" s="154">
        <v>75</v>
      </c>
      <c r="G7" s="404"/>
      <c r="H7" s="404"/>
      <c r="I7" s="404"/>
      <c r="J7" s="451"/>
      <c r="K7" s="404"/>
      <c r="L7" s="404"/>
      <c r="M7" s="404"/>
      <c r="N7" s="404"/>
      <c r="O7" s="404"/>
      <c r="P7" s="286">
        <v>47</v>
      </c>
      <c r="Q7" s="161">
        <f>P7/1000*E7</f>
        <v>3.525</v>
      </c>
      <c r="R7" s="102"/>
    </row>
    <row r="8" spans="1:18" ht="15">
      <c r="A8" s="102"/>
      <c r="B8" s="112"/>
      <c r="C8" s="112"/>
      <c r="D8" s="154" t="s">
        <v>32</v>
      </c>
      <c r="E8" s="154">
        <v>56.2</v>
      </c>
      <c r="F8" s="154">
        <v>56.2</v>
      </c>
      <c r="G8" s="404"/>
      <c r="H8" s="404"/>
      <c r="I8" s="404"/>
      <c r="J8" s="451"/>
      <c r="K8" s="404"/>
      <c r="L8" s="404"/>
      <c r="M8" s="404"/>
      <c r="N8" s="404"/>
      <c r="O8" s="404"/>
      <c r="P8" s="177"/>
      <c r="Q8" s="161">
        <f>P8/1000*E8</f>
        <v>0</v>
      </c>
      <c r="R8" s="102"/>
    </row>
    <row r="9" spans="1:18" ht="15">
      <c r="A9" s="102"/>
      <c r="B9" s="112"/>
      <c r="C9" s="112"/>
      <c r="D9" s="154" t="s">
        <v>33</v>
      </c>
      <c r="E9" s="153">
        <v>15</v>
      </c>
      <c r="F9" s="153">
        <v>15</v>
      </c>
      <c r="G9" s="404"/>
      <c r="H9" s="404"/>
      <c r="I9" s="404"/>
      <c r="J9" s="451"/>
      <c r="K9" s="404"/>
      <c r="L9" s="404"/>
      <c r="M9" s="404"/>
      <c r="N9" s="404"/>
      <c r="O9" s="404"/>
      <c r="P9" s="179">
        <v>45</v>
      </c>
      <c r="Q9" s="161">
        <f>P9/1000*E9</f>
        <v>0.6749999999999999</v>
      </c>
      <c r="R9" s="102"/>
    </row>
    <row r="10" spans="1:18" ht="15">
      <c r="A10" s="103"/>
      <c r="B10" s="112"/>
      <c r="C10" s="69"/>
      <c r="D10" s="63" t="s">
        <v>116</v>
      </c>
      <c r="E10" s="153" t="s">
        <v>116</v>
      </c>
      <c r="F10" s="153" t="s">
        <v>116</v>
      </c>
      <c r="G10" s="405"/>
      <c r="H10" s="405"/>
      <c r="I10" s="405"/>
      <c r="J10" s="474"/>
      <c r="K10" s="405"/>
      <c r="L10" s="405"/>
      <c r="M10" s="405"/>
      <c r="N10" s="405"/>
      <c r="O10" s="405"/>
      <c r="P10" s="177" t="s">
        <v>116</v>
      </c>
      <c r="Q10" s="161" t="s">
        <v>116</v>
      </c>
      <c r="R10" s="174">
        <f>Q6+Q7+Q8+Q9</f>
        <v>4.8757</v>
      </c>
    </row>
    <row r="11" spans="1:18" ht="15">
      <c r="A11" s="144">
        <v>1</v>
      </c>
      <c r="B11" s="23" t="s">
        <v>432</v>
      </c>
      <c r="C11" s="144">
        <v>45</v>
      </c>
      <c r="D11" s="155" t="s">
        <v>43</v>
      </c>
      <c r="E11" s="155">
        <v>25</v>
      </c>
      <c r="F11" s="155">
        <v>25</v>
      </c>
      <c r="G11" s="475"/>
      <c r="H11" s="116"/>
      <c r="I11" s="116"/>
      <c r="J11" s="144"/>
      <c r="K11" s="116"/>
      <c r="L11" s="116"/>
      <c r="M11" s="116"/>
      <c r="N11" s="287"/>
      <c r="O11" s="116"/>
      <c r="P11" s="288">
        <v>28.33</v>
      </c>
      <c r="Q11" s="289">
        <f aca="true" t="shared" si="0" ref="Q11:Q16">P11/1000*E11</f>
        <v>0.7082499999999999</v>
      </c>
      <c r="R11" s="89" t="s">
        <v>116</v>
      </c>
    </row>
    <row r="12" spans="1:18" ht="15">
      <c r="A12" s="102"/>
      <c r="B12" s="102" t="s">
        <v>433</v>
      </c>
      <c r="C12" s="102" t="s">
        <v>116</v>
      </c>
      <c r="D12" s="156" t="s">
        <v>34</v>
      </c>
      <c r="E12" s="156">
        <v>5</v>
      </c>
      <c r="F12" s="156">
        <v>5</v>
      </c>
      <c r="G12" s="476"/>
      <c r="H12" s="117"/>
      <c r="I12" s="117"/>
      <c r="J12" s="145"/>
      <c r="K12" s="117"/>
      <c r="L12" s="117"/>
      <c r="M12" s="117"/>
      <c r="N12" s="117"/>
      <c r="O12" s="117"/>
      <c r="P12" s="290">
        <v>460</v>
      </c>
      <c r="Q12" s="291">
        <f t="shared" si="0"/>
        <v>2.3000000000000003</v>
      </c>
      <c r="R12" s="174"/>
    </row>
    <row r="13" spans="1:18" ht="15">
      <c r="A13" s="103"/>
      <c r="B13" s="103"/>
      <c r="C13" s="103"/>
      <c r="D13" s="159" t="s">
        <v>215</v>
      </c>
      <c r="E13" s="159">
        <v>10</v>
      </c>
      <c r="F13" s="159">
        <v>10</v>
      </c>
      <c r="G13" s="292">
        <v>6.03</v>
      </c>
      <c r="H13" s="118">
        <v>10.08</v>
      </c>
      <c r="I13" s="118">
        <v>9.36</v>
      </c>
      <c r="J13" s="143">
        <v>158.7</v>
      </c>
      <c r="K13" s="118">
        <v>0.04</v>
      </c>
      <c r="L13" s="118">
        <v>0.06</v>
      </c>
      <c r="M13" s="118">
        <v>0.21</v>
      </c>
      <c r="N13" s="118">
        <v>143</v>
      </c>
      <c r="O13" s="118">
        <v>0.41</v>
      </c>
      <c r="P13" s="293">
        <v>390</v>
      </c>
      <c r="Q13" s="294">
        <f t="shared" si="0"/>
        <v>3.9000000000000004</v>
      </c>
      <c r="R13" s="162">
        <f>Q11+Q12+Q13</f>
        <v>6.908250000000001</v>
      </c>
    </row>
    <row r="14" spans="1:18" ht="15">
      <c r="A14" s="144" t="s">
        <v>121</v>
      </c>
      <c r="B14" s="144" t="s">
        <v>36</v>
      </c>
      <c r="C14" s="144">
        <v>150</v>
      </c>
      <c r="D14" s="153" t="s">
        <v>37</v>
      </c>
      <c r="E14" s="153">
        <v>0.7</v>
      </c>
      <c r="F14" s="153">
        <v>0.7</v>
      </c>
      <c r="G14" s="403">
        <v>0.15</v>
      </c>
      <c r="H14" s="403">
        <v>0</v>
      </c>
      <c r="I14" s="403">
        <v>11.25</v>
      </c>
      <c r="J14" s="450">
        <v>43.5</v>
      </c>
      <c r="K14" s="403" t="s">
        <v>119</v>
      </c>
      <c r="L14" s="403" t="s">
        <v>119</v>
      </c>
      <c r="M14" s="403" t="s">
        <v>119</v>
      </c>
      <c r="N14" s="403">
        <v>0.22</v>
      </c>
      <c r="O14" s="403">
        <v>0.03</v>
      </c>
      <c r="P14" s="180">
        <v>480</v>
      </c>
      <c r="Q14" s="161">
        <f t="shared" si="0"/>
        <v>0.33599999999999997</v>
      </c>
      <c r="R14" s="89" t="s">
        <v>116</v>
      </c>
    </row>
    <row r="15" spans="1:18" ht="15">
      <c r="A15" s="102">
        <v>684</v>
      </c>
      <c r="B15" s="102"/>
      <c r="C15" s="102"/>
      <c r="D15" s="153" t="s">
        <v>33</v>
      </c>
      <c r="E15" s="153">
        <v>11.2</v>
      </c>
      <c r="F15" s="153">
        <v>11.2</v>
      </c>
      <c r="G15" s="404"/>
      <c r="H15" s="404"/>
      <c r="I15" s="404"/>
      <c r="J15" s="451"/>
      <c r="K15" s="404"/>
      <c r="L15" s="404"/>
      <c r="M15" s="404"/>
      <c r="N15" s="404"/>
      <c r="O15" s="404"/>
      <c r="P15" s="79">
        <v>45</v>
      </c>
      <c r="Q15" s="161">
        <f t="shared" si="0"/>
        <v>0.504</v>
      </c>
      <c r="R15" s="102"/>
    </row>
    <row r="16" spans="1:18" ht="15">
      <c r="A16" s="103"/>
      <c r="B16" s="103"/>
      <c r="C16" s="103"/>
      <c r="D16" s="153" t="s">
        <v>32</v>
      </c>
      <c r="E16" s="154">
        <v>150</v>
      </c>
      <c r="F16" s="154">
        <v>150</v>
      </c>
      <c r="G16" s="405"/>
      <c r="H16" s="405"/>
      <c r="I16" s="405"/>
      <c r="J16" s="474"/>
      <c r="K16" s="405"/>
      <c r="L16" s="405"/>
      <c r="M16" s="405"/>
      <c r="N16" s="405"/>
      <c r="O16" s="405"/>
      <c r="P16" s="177"/>
      <c r="Q16" s="161">
        <f t="shared" si="0"/>
        <v>0</v>
      </c>
      <c r="R16" s="181">
        <f>Q14+Q15</f>
        <v>0.84</v>
      </c>
    </row>
    <row r="17" spans="1:18" ht="15">
      <c r="A17" s="63"/>
      <c r="B17" s="182" t="s">
        <v>46</v>
      </c>
      <c r="C17" s="63"/>
      <c r="D17" s="63"/>
      <c r="E17" s="63"/>
      <c r="F17" s="63"/>
      <c r="G17" s="301">
        <f>G6+G13+G14</f>
        <v>8.430000000000001</v>
      </c>
      <c r="H17" s="47">
        <f>H6+H13+H14</f>
        <v>10.38</v>
      </c>
      <c r="I17" s="47">
        <f>I6+I13+I14</f>
        <v>44.61</v>
      </c>
      <c r="J17" s="55">
        <f>J6+J13+J14</f>
        <v>311.7</v>
      </c>
      <c r="K17" s="47">
        <v>0.09</v>
      </c>
      <c r="L17" s="47">
        <v>0.13</v>
      </c>
      <c r="M17" s="47">
        <v>0.75</v>
      </c>
      <c r="N17" s="47">
        <v>106.6</v>
      </c>
      <c r="O17" s="57" t="s">
        <v>407</v>
      </c>
      <c r="P17" s="63"/>
      <c r="Q17" s="165"/>
      <c r="R17" s="269">
        <f>R10+R13+R16</f>
        <v>12.62395</v>
      </c>
    </row>
    <row r="18" spans="1:19" ht="15">
      <c r="A18" s="94"/>
      <c r="B18" s="130" t="s">
        <v>81</v>
      </c>
      <c r="C18" s="58"/>
      <c r="D18" s="58"/>
      <c r="E18" s="58"/>
      <c r="F18" s="58"/>
      <c r="G18" s="29"/>
      <c r="H18" s="29"/>
      <c r="I18" s="29"/>
      <c r="J18" s="130"/>
      <c r="K18" s="58"/>
      <c r="L18" s="58"/>
      <c r="M18" s="58"/>
      <c r="N18" s="58"/>
      <c r="O18" s="58"/>
      <c r="P18" s="58"/>
      <c r="Q18" s="161">
        <f>P18/1000*E18</f>
        <v>0</v>
      </c>
      <c r="R18" s="183"/>
      <c r="S18" s="37"/>
    </row>
    <row r="19" spans="1:18" ht="15">
      <c r="A19" s="103"/>
      <c r="B19" s="160" t="s">
        <v>465</v>
      </c>
      <c r="C19" s="103">
        <v>75</v>
      </c>
      <c r="D19" s="103" t="s">
        <v>466</v>
      </c>
      <c r="E19" s="103">
        <v>75</v>
      </c>
      <c r="F19" s="103">
        <v>75</v>
      </c>
      <c r="G19" s="59">
        <v>0.23</v>
      </c>
      <c r="H19" s="59">
        <v>0</v>
      </c>
      <c r="I19" s="60" t="s">
        <v>606</v>
      </c>
      <c r="J19" s="340">
        <v>30</v>
      </c>
      <c r="K19" s="61" t="s">
        <v>125</v>
      </c>
      <c r="L19" s="61">
        <v>0.02</v>
      </c>
      <c r="M19" s="62" t="s">
        <v>317</v>
      </c>
      <c r="N19" s="61">
        <v>12</v>
      </c>
      <c r="O19" s="62" t="s">
        <v>318</v>
      </c>
      <c r="P19" s="184">
        <v>55</v>
      </c>
      <c r="Q19" s="165">
        <f>P19/1000*E19</f>
        <v>4.125</v>
      </c>
      <c r="R19" s="174">
        <f>Q19</f>
        <v>4.125</v>
      </c>
    </row>
    <row r="20" spans="1:18" ht="15">
      <c r="A20" s="24"/>
      <c r="B20" s="149" t="s">
        <v>47</v>
      </c>
      <c r="C20" s="167"/>
      <c r="D20" s="58"/>
      <c r="E20" s="58"/>
      <c r="F20" s="168"/>
      <c r="G20" s="23"/>
      <c r="H20" s="23"/>
      <c r="I20" s="23"/>
      <c r="J20" s="147"/>
      <c r="K20" s="58"/>
      <c r="L20" s="58"/>
      <c r="M20" s="58"/>
      <c r="N20" s="58"/>
      <c r="O20" s="58"/>
      <c r="P20" s="58"/>
      <c r="Q20" s="161">
        <f>P20/1000*E20</f>
        <v>0</v>
      </c>
      <c r="R20" s="89"/>
    </row>
    <row r="21" spans="1:18" ht="15">
      <c r="A21" s="23">
        <v>70</v>
      </c>
      <c r="B21" s="322" t="s">
        <v>467</v>
      </c>
      <c r="C21" s="23">
        <v>40</v>
      </c>
      <c r="D21" s="23" t="s">
        <v>467</v>
      </c>
      <c r="E21" s="23">
        <v>40</v>
      </c>
      <c r="F21" s="23">
        <v>40</v>
      </c>
      <c r="G21" s="23">
        <v>0.32</v>
      </c>
      <c r="H21" s="23">
        <v>0.04</v>
      </c>
      <c r="I21" s="23">
        <v>1</v>
      </c>
      <c r="J21" s="139">
        <v>5.6</v>
      </c>
      <c r="K21" s="23"/>
      <c r="L21" s="23"/>
      <c r="M21" s="23">
        <v>4</v>
      </c>
      <c r="N21" s="23"/>
      <c r="O21" s="23"/>
      <c r="P21" s="83">
        <v>100</v>
      </c>
      <c r="Q21" s="161">
        <f>P21/1000*E21</f>
        <v>4</v>
      </c>
      <c r="R21" s="89">
        <f>Q21</f>
        <v>4</v>
      </c>
    </row>
    <row r="22" spans="1:18" ht="15">
      <c r="A22" s="30"/>
      <c r="B22" s="323" t="s">
        <v>468</v>
      </c>
      <c r="C22" s="103"/>
      <c r="D22" s="103" t="s">
        <v>468</v>
      </c>
      <c r="E22" s="103"/>
      <c r="F22" s="103"/>
      <c r="G22" s="103"/>
      <c r="H22" s="103"/>
      <c r="I22" s="103"/>
      <c r="J22" s="143"/>
      <c r="K22" s="103"/>
      <c r="L22" s="103"/>
      <c r="M22" s="103"/>
      <c r="N22" s="103"/>
      <c r="O22" s="103"/>
      <c r="P22" s="58"/>
      <c r="Q22" s="161"/>
      <c r="R22" s="89"/>
    </row>
    <row r="23" spans="1:18" ht="15">
      <c r="A23" s="144">
        <v>139</v>
      </c>
      <c r="B23" s="144" t="s">
        <v>151</v>
      </c>
      <c r="C23" s="144">
        <v>150</v>
      </c>
      <c r="D23" s="153" t="s">
        <v>434</v>
      </c>
      <c r="E23" s="153">
        <v>12</v>
      </c>
      <c r="F23" s="153">
        <v>12</v>
      </c>
      <c r="G23" s="467">
        <v>3.72</v>
      </c>
      <c r="H23" s="403">
        <v>3.36</v>
      </c>
      <c r="I23" s="467">
        <v>13.38</v>
      </c>
      <c r="J23" s="450">
        <v>100.2</v>
      </c>
      <c r="K23" s="403">
        <v>0.16</v>
      </c>
      <c r="L23" s="403">
        <v>0.37</v>
      </c>
      <c r="M23" s="399" t="s">
        <v>225</v>
      </c>
      <c r="N23" s="403">
        <v>26.58</v>
      </c>
      <c r="O23" s="399" t="s">
        <v>233</v>
      </c>
      <c r="P23" s="209">
        <v>29</v>
      </c>
      <c r="Q23" s="161">
        <f aca="true" t="shared" si="1" ref="Q23:Q28">P23/1000*E23</f>
        <v>0.34800000000000003</v>
      </c>
      <c r="R23" s="89" t="s">
        <v>116</v>
      </c>
    </row>
    <row r="24" spans="1:18" ht="15">
      <c r="A24" s="102"/>
      <c r="B24" s="102" t="s">
        <v>152</v>
      </c>
      <c r="C24" s="102"/>
      <c r="D24" s="153" t="s">
        <v>40</v>
      </c>
      <c r="E24" s="153">
        <v>7.8</v>
      </c>
      <c r="F24" s="153">
        <v>6</v>
      </c>
      <c r="G24" s="468"/>
      <c r="H24" s="404"/>
      <c r="I24" s="468"/>
      <c r="J24" s="451"/>
      <c r="K24" s="404"/>
      <c r="L24" s="404"/>
      <c r="M24" s="400"/>
      <c r="N24" s="404"/>
      <c r="O24" s="400"/>
      <c r="P24" s="295">
        <v>18</v>
      </c>
      <c r="Q24" s="161">
        <f t="shared" si="1"/>
        <v>0.1404</v>
      </c>
      <c r="R24" s="102"/>
    </row>
    <row r="25" spans="1:18" ht="15">
      <c r="A25" s="102"/>
      <c r="B25" s="102"/>
      <c r="C25" s="102"/>
      <c r="D25" s="153" t="s">
        <v>41</v>
      </c>
      <c r="E25" s="153">
        <v>7.2</v>
      </c>
      <c r="F25" s="153">
        <v>6</v>
      </c>
      <c r="G25" s="468"/>
      <c r="H25" s="404"/>
      <c r="I25" s="468"/>
      <c r="J25" s="451"/>
      <c r="K25" s="404"/>
      <c r="L25" s="404"/>
      <c r="M25" s="400"/>
      <c r="N25" s="404"/>
      <c r="O25" s="400"/>
      <c r="P25" s="295">
        <v>18</v>
      </c>
      <c r="Q25" s="161">
        <f t="shared" si="1"/>
        <v>0.1296</v>
      </c>
      <c r="R25" s="102"/>
    </row>
    <row r="26" spans="1:18" ht="15">
      <c r="A26" s="102"/>
      <c r="B26" s="102"/>
      <c r="C26" s="102"/>
      <c r="D26" s="153" t="s">
        <v>127</v>
      </c>
      <c r="E26" s="153">
        <v>40.2</v>
      </c>
      <c r="F26" s="153">
        <v>30</v>
      </c>
      <c r="G26" s="468"/>
      <c r="H26" s="404"/>
      <c r="I26" s="468"/>
      <c r="J26" s="451"/>
      <c r="K26" s="404"/>
      <c r="L26" s="404"/>
      <c r="M26" s="400"/>
      <c r="N26" s="404"/>
      <c r="O26" s="400"/>
      <c r="P26" s="209">
        <v>18</v>
      </c>
      <c r="Q26" s="161">
        <f t="shared" si="1"/>
        <v>0.7236</v>
      </c>
      <c r="R26" s="102"/>
    </row>
    <row r="27" spans="1:18" ht="15">
      <c r="A27" s="102"/>
      <c r="B27" s="102"/>
      <c r="C27" s="102"/>
      <c r="D27" s="154" t="s">
        <v>34</v>
      </c>
      <c r="E27" s="63">
        <v>3</v>
      </c>
      <c r="F27" s="63">
        <v>5</v>
      </c>
      <c r="G27" s="468"/>
      <c r="H27" s="404"/>
      <c r="I27" s="468"/>
      <c r="J27" s="451"/>
      <c r="K27" s="404"/>
      <c r="L27" s="404"/>
      <c r="M27" s="400"/>
      <c r="N27" s="404"/>
      <c r="O27" s="400"/>
      <c r="P27" s="180">
        <v>460</v>
      </c>
      <c r="Q27" s="161">
        <f t="shared" si="1"/>
        <v>1.3800000000000001</v>
      </c>
      <c r="R27" s="102"/>
    </row>
    <row r="28" spans="1:18" ht="15">
      <c r="A28" s="102"/>
      <c r="B28" s="102"/>
      <c r="C28" s="102"/>
      <c r="D28" s="153" t="s">
        <v>153</v>
      </c>
      <c r="E28" s="153">
        <v>1.8</v>
      </c>
      <c r="F28" s="153">
        <v>1.8</v>
      </c>
      <c r="G28" s="468"/>
      <c r="H28" s="404"/>
      <c r="I28" s="468"/>
      <c r="J28" s="451"/>
      <c r="K28" s="404"/>
      <c r="L28" s="404"/>
      <c r="M28" s="400"/>
      <c r="N28" s="404"/>
      <c r="O28" s="400"/>
      <c r="P28" s="63"/>
      <c r="Q28" s="161">
        <f t="shared" si="1"/>
        <v>0</v>
      </c>
      <c r="R28" s="102"/>
    </row>
    <row r="29" spans="1:18" ht="15">
      <c r="A29" s="102"/>
      <c r="B29" s="102"/>
      <c r="C29" s="102"/>
      <c r="D29" s="153" t="s">
        <v>103</v>
      </c>
      <c r="E29" s="153" t="s">
        <v>222</v>
      </c>
      <c r="F29" s="153" t="s">
        <v>222</v>
      </c>
      <c r="G29" s="468"/>
      <c r="H29" s="404"/>
      <c r="I29" s="468"/>
      <c r="J29" s="451"/>
      <c r="K29" s="404"/>
      <c r="L29" s="404"/>
      <c r="M29" s="400"/>
      <c r="N29" s="404"/>
      <c r="O29" s="400"/>
      <c r="P29" s="281">
        <v>12</v>
      </c>
      <c r="Q29" s="161">
        <f>P29/1000*1.2</f>
        <v>0.0144</v>
      </c>
      <c r="R29" s="102"/>
    </row>
    <row r="30" spans="1:18" ht="15">
      <c r="A30" s="103"/>
      <c r="B30" s="103"/>
      <c r="C30" s="103"/>
      <c r="D30" s="153" t="s">
        <v>124</v>
      </c>
      <c r="E30" s="153">
        <v>108</v>
      </c>
      <c r="F30" s="153">
        <v>108</v>
      </c>
      <c r="G30" s="469"/>
      <c r="H30" s="405"/>
      <c r="I30" s="469"/>
      <c r="J30" s="474"/>
      <c r="K30" s="405"/>
      <c r="L30" s="405"/>
      <c r="M30" s="401"/>
      <c r="N30" s="405"/>
      <c r="O30" s="401"/>
      <c r="P30" s="80" t="s">
        <v>116</v>
      </c>
      <c r="Q30" s="161"/>
      <c r="R30" s="162">
        <f>Q23+Q24+Q25+Q26+Q27+Q28+Q30+Q29</f>
        <v>2.7360000000000007</v>
      </c>
    </row>
    <row r="31" spans="1:18" ht="15">
      <c r="A31" s="144">
        <v>451</v>
      </c>
      <c r="B31" s="144" t="s">
        <v>75</v>
      </c>
      <c r="C31" s="144">
        <v>50</v>
      </c>
      <c r="D31" s="153" t="s">
        <v>42</v>
      </c>
      <c r="E31" s="153">
        <v>50</v>
      </c>
      <c r="F31" s="153">
        <v>37</v>
      </c>
      <c r="G31" s="402">
        <v>7.95</v>
      </c>
      <c r="H31" s="430" t="s">
        <v>392</v>
      </c>
      <c r="I31" s="402">
        <v>8</v>
      </c>
      <c r="J31" s="402">
        <v>130</v>
      </c>
      <c r="K31" s="403">
        <v>0.15</v>
      </c>
      <c r="L31" s="403">
        <v>0.06</v>
      </c>
      <c r="M31" s="403">
        <v>0.1</v>
      </c>
      <c r="N31" s="403">
        <v>20.16</v>
      </c>
      <c r="O31" s="399" t="s">
        <v>228</v>
      </c>
      <c r="P31" s="296">
        <v>385</v>
      </c>
      <c r="Q31" s="278">
        <f aca="true" t="shared" si="2" ref="Q31:Q48">P31/1000*E31</f>
        <v>19.25</v>
      </c>
      <c r="R31" s="89" t="s">
        <v>116</v>
      </c>
    </row>
    <row r="32" spans="1:18" ht="15">
      <c r="A32" s="102"/>
      <c r="B32" s="102"/>
      <c r="C32" s="102"/>
      <c r="D32" s="153" t="s">
        <v>43</v>
      </c>
      <c r="E32" s="153">
        <v>9</v>
      </c>
      <c r="F32" s="153">
        <v>9</v>
      </c>
      <c r="G32" s="402"/>
      <c r="H32" s="430"/>
      <c r="I32" s="402"/>
      <c r="J32" s="402"/>
      <c r="K32" s="404"/>
      <c r="L32" s="404"/>
      <c r="M32" s="404"/>
      <c r="N32" s="404"/>
      <c r="O32" s="400"/>
      <c r="P32" s="277">
        <v>28.33</v>
      </c>
      <c r="Q32" s="161">
        <f t="shared" si="2"/>
        <v>0.25497</v>
      </c>
      <c r="R32" s="102"/>
    </row>
    <row r="33" spans="1:18" ht="15">
      <c r="A33" s="102"/>
      <c r="B33" s="102"/>
      <c r="C33" s="102"/>
      <c r="D33" s="153" t="s">
        <v>32</v>
      </c>
      <c r="E33" s="153">
        <v>12</v>
      </c>
      <c r="F33" s="153">
        <v>12</v>
      </c>
      <c r="G33" s="402"/>
      <c r="H33" s="430"/>
      <c r="I33" s="402"/>
      <c r="J33" s="402"/>
      <c r="K33" s="404"/>
      <c r="L33" s="404"/>
      <c r="M33" s="404"/>
      <c r="N33" s="404"/>
      <c r="O33" s="400"/>
      <c r="P33" s="277"/>
      <c r="Q33" s="161">
        <f t="shared" si="2"/>
        <v>0</v>
      </c>
      <c r="R33" s="102"/>
    </row>
    <row r="34" spans="1:18" ht="15">
      <c r="A34" s="102"/>
      <c r="B34" s="102"/>
      <c r="C34" s="102"/>
      <c r="D34" s="153" t="s">
        <v>103</v>
      </c>
      <c r="E34" s="153">
        <v>0.7</v>
      </c>
      <c r="F34" s="153">
        <v>0.7</v>
      </c>
      <c r="G34" s="402"/>
      <c r="H34" s="430"/>
      <c r="I34" s="402"/>
      <c r="J34" s="402"/>
      <c r="K34" s="404"/>
      <c r="L34" s="404"/>
      <c r="M34" s="404"/>
      <c r="N34" s="404"/>
      <c r="O34" s="400"/>
      <c r="P34" s="296">
        <v>12</v>
      </c>
      <c r="Q34" s="161">
        <f t="shared" si="2"/>
        <v>0.0084</v>
      </c>
      <c r="R34" s="102"/>
    </row>
    <row r="35" spans="1:18" ht="15">
      <c r="A35" s="102"/>
      <c r="B35" s="102"/>
      <c r="C35" s="102"/>
      <c r="D35" s="153" t="s">
        <v>44</v>
      </c>
      <c r="E35" s="153">
        <v>5</v>
      </c>
      <c r="F35" s="153">
        <v>5</v>
      </c>
      <c r="G35" s="402"/>
      <c r="H35" s="430"/>
      <c r="I35" s="402"/>
      <c r="J35" s="402"/>
      <c r="K35" s="404"/>
      <c r="L35" s="404"/>
      <c r="M35" s="404"/>
      <c r="N35" s="404"/>
      <c r="O35" s="400"/>
      <c r="P35" s="277"/>
      <c r="Q35" s="161">
        <f t="shared" si="2"/>
        <v>0</v>
      </c>
      <c r="R35" s="102"/>
    </row>
    <row r="36" spans="1:18" ht="15">
      <c r="A36" s="102"/>
      <c r="B36" s="102"/>
      <c r="C36" s="102"/>
      <c r="D36" s="153" t="s">
        <v>45</v>
      </c>
      <c r="E36" s="153">
        <v>3</v>
      </c>
      <c r="F36" s="153">
        <v>3</v>
      </c>
      <c r="G36" s="402"/>
      <c r="H36" s="430"/>
      <c r="I36" s="402"/>
      <c r="J36" s="402"/>
      <c r="K36" s="405"/>
      <c r="L36" s="405"/>
      <c r="M36" s="405"/>
      <c r="N36" s="405"/>
      <c r="O36" s="401"/>
      <c r="P36" s="296">
        <v>75</v>
      </c>
      <c r="Q36" s="161">
        <f t="shared" si="2"/>
        <v>0.22499999999999998</v>
      </c>
      <c r="R36" s="174">
        <f>Q31+Q32+Q33+Q35+Q36+Q34</f>
        <v>19.738370000000003</v>
      </c>
    </row>
    <row r="37" spans="1:18" ht="15">
      <c r="A37" s="70"/>
      <c r="B37" s="102"/>
      <c r="C37" s="102"/>
      <c r="D37" s="175"/>
      <c r="E37" s="153"/>
      <c r="F37" s="153"/>
      <c r="G37" s="144"/>
      <c r="H37" s="285"/>
      <c r="I37" s="144"/>
      <c r="J37" s="139"/>
      <c r="K37" s="145"/>
      <c r="L37" s="145"/>
      <c r="M37" s="145"/>
      <c r="N37" s="145"/>
      <c r="O37" s="137"/>
      <c r="P37" s="296"/>
      <c r="Q37" s="161"/>
      <c r="R37" s="174"/>
    </row>
    <row r="38" spans="1:18" ht="18.75">
      <c r="A38" s="398">
        <v>536</v>
      </c>
      <c r="B38" s="23" t="s">
        <v>154</v>
      </c>
      <c r="C38" s="144">
        <v>120</v>
      </c>
      <c r="D38" s="175" t="s">
        <v>155</v>
      </c>
      <c r="E38" s="153">
        <v>142.5</v>
      </c>
      <c r="F38" s="153">
        <v>113.04</v>
      </c>
      <c r="G38" s="403">
        <v>2.16</v>
      </c>
      <c r="H38" s="403">
        <v>4.56</v>
      </c>
      <c r="I38" s="403">
        <v>13.08</v>
      </c>
      <c r="J38" s="450">
        <v>102</v>
      </c>
      <c r="K38" s="403">
        <v>0.02</v>
      </c>
      <c r="L38" s="403">
        <v>0.05</v>
      </c>
      <c r="M38" s="403">
        <v>11.37</v>
      </c>
      <c r="N38" s="403">
        <v>42.14</v>
      </c>
      <c r="O38" s="403">
        <v>1.59</v>
      </c>
      <c r="P38" s="296">
        <v>18</v>
      </c>
      <c r="Q38" s="161">
        <f t="shared" si="2"/>
        <v>2.565</v>
      </c>
      <c r="R38" s="89" t="s">
        <v>116</v>
      </c>
    </row>
    <row r="39" spans="1:18" ht="15">
      <c r="A39" s="102"/>
      <c r="B39" s="102"/>
      <c r="C39" s="102"/>
      <c r="D39" s="175" t="s">
        <v>45</v>
      </c>
      <c r="E39" s="153">
        <v>2.7</v>
      </c>
      <c r="F39" s="153">
        <v>2.7</v>
      </c>
      <c r="G39" s="404"/>
      <c r="H39" s="404"/>
      <c r="I39" s="404"/>
      <c r="J39" s="451"/>
      <c r="K39" s="404"/>
      <c r="L39" s="404"/>
      <c r="M39" s="404"/>
      <c r="N39" s="404"/>
      <c r="O39" s="404"/>
      <c r="P39" s="296">
        <v>75</v>
      </c>
      <c r="Q39" s="161">
        <f t="shared" si="2"/>
        <v>0.2025</v>
      </c>
      <c r="R39" s="102"/>
    </row>
    <row r="40" spans="1:18" ht="15">
      <c r="A40" s="102"/>
      <c r="B40" s="102"/>
      <c r="C40" s="102"/>
      <c r="D40" s="175" t="s">
        <v>103</v>
      </c>
      <c r="E40" s="153">
        <v>0.7</v>
      </c>
      <c r="F40" s="153">
        <v>0.7</v>
      </c>
      <c r="G40" s="404"/>
      <c r="H40" s="404"/>
      <c r="I40" s="404"/>
      <c r="J40" s="451"/>
      <c r="K40" s="404"/>
      <c r="L40" s="404"/>
      <c r="M40" s="404"/>
      <c r="N40" s="404"/>
      <c r="O40" s="404"/>
      <c r="P40" s="296">
        <v>12</v>
      </c>
      <c r="Q40" s="161">
        <f t="shared" si="2"/>
        <v>0.0084</v>
      </c>
      <c r="R40" s="102"/>
    </row>
    <row r="41" spans="1:18" ht="15">
      <c r="A41" s="102"/>
      <c r="B41" s="102"/>
      <c r="C41" s="102"/>
      <c r="D41" s="175" t="s">
        <v>156</v>
      </c>
      <c r="E41" s="153">
        <v>1.8</v>
      </c>
      <c r="F41" s="153">
        <v>1.8</v>
      </c>
      <c r="G41" s="404"/>
      <c r="H41" s="404"/>
      <c r="I41" s="404"/>
      <c r="J41" s="451"/>
      <c r="K41" s="404"/>
      <c r="L41" s="404"/>
      <c r="M41" s="404"/>
      <c r="N41" s="404"/>
      <c r="O41" s="404"/>
      <c r="P41" s="296">
        <v>45</v>
      </c>
      <c r="Q41" s="161">
        <f t="shared" si="2"/>
        <v>0.081</v>
      </c>
      <c r="R41" s="102"/>
    </row>
    <row r="42" spans="1:18" ht="15">
      <c r="A42" s="103"/>
      <c r="B42" s="103"/>
      <c r="C42" s="103"/>
      <c r="D42" s="175" t="s">
        <v>51</v>
      </c>
      <c r="E42" s="153">
        <v>0.08</v>
      </c>
      <c r="F42" s="153">
        <v>0.08</v>
      </c>
      <c r="G42" s="405"/>
      <c r="H42" s="405"/>
      <c r="I42" s="405"/>
      <c r="J42" s="474"/>
      <c r="K42" s="405"/>
      <c r="L42" s="405"/>
      <c r="M42" s="405"/>
      <c r="N42" s="405"/>
      <c r="O42" s="405"/>
      <c r="P42" s="296">
        <v>280</v>
      </c>
      <c r="Q42" s="161">
        <f t="shared" si="2"/>
        <v>0.022400000000000003</v>
      </c>
      <c r="R42" s="174">
        <f>Q38+Q39+Q41+Q42+Q40</f>
        <v>2.8793</v>
      </c>
    </row>
    <row r="43" spans="1:18" ht="15">
      <c r="A43" s="23">
        <v>587</v>
      </c>
      <c r="B43" s="23" t="s">
        <v>314</v>
      </c>
      <c r="C43" s="23">
        <v>25</v>
      </c>
      <c r="D43" s="175" t="s">
        <v>315</v>
      </c>
      <c r="E43" s="153">
        <v>1.5</v>
      </c>
      <c r="F43" s="153">
        <v>1.5</v>
      </c>
      <c r="G43" s="144"/>
      <c r="H43" s="144"/>
      <c r="I43" s="144"/>
      <c r="J43" s="139"/>
      <c r="K43" s="144"/>
      <c r="L43" s="145"/>
      <c r="M43" s="145"/>
      <c r="N43" s="145"/>
      <c r="O43" s="145"/>
      <c r="P43" s="209">
        <v>75</v>
      </c>
      <c r="Q43" s="161">
        <f t="shared" si="2"/>
        <v>0.11249999999999999</v>
      </c>
      <c r="R43" s="176"/>
    </row>
    <row r="44" spans="1:18" ht="15">
      <c r="A44" s="102"/>
      <c r="B44" s="102"/>
      <c r="C44" s="102"/>
      <c r="D44" s="175" t="s">
        <v>67</v>
      </c>
      <c r="E44" s="153">
        <v>1.2</v>
      </c>
      <c r="F44" s="153">
        <v>1.2</v>
      </c>
      <c r="G44" s="145"/>
      <c r="H44" s="145"/>
      <c r="I44" s="145"/>
      <c r="J44" s="141"/>
      <c r="K44" s="145"/>
      <c r="L44" s="145"/>
      <c r="M44" s="145"/>
      <c r="N44" s="145"/>
      <c r="O44" s="145"/>
      <c r="P44" s="209">
        <v>27</v>
      </c>
      <c r="Q44" s="161">
        <f t="shared" si="2"/>
        <v>0.0324</v>
      </c>
      <c r="R44" s="174"/>
    </row>
    <row r="45" spans="1:18" ht="15">
      <c r="A45" s="102"/>
      <c r="B45" s="102"/>
      <c r="C45" s="102"/>
      <c r="D45" s="175" t="s">
        <v>40</v>
      </c>
      <c r="E45" s="153">
        <v>1.9</v>
      </c>
      <c r="F45" s="153">
        <v>1.5</v>
      </c>
      <c r="G45" s="145"/>
      <c r="H45" s="145"/>
      <c r="I45" s="145"/>
      <c r="J45" s="141"/>
      <c r="K45" s="145"/>
      <c r="L45" s="145"/>
      <c r="M45" s="145"/>
      <c r="N45" s="145"/>
      <c r="O45" s="145"/>
      <c r="P45" s="209">
        <v>18</v>
      </c>
      <c r="Q45" s="161">
        <f t="shared" si="2"/>
        <v>0.034199999999999994</v>
      </c>
      <c r="R45" s="174"/>
    </row>
    <row r="46" spans="1:18" ht="15">
      <c r="A46" s="102"/>
      <c r="B46" s="102"/>
      <c r="C46" s="102"/>
      <c r="D46" s="175" t="s">
        <v>63</v>
      </c>
      <c r="E46" s="153">
        <v>0.6</v>
      </c>
      <c r="F46" s="153">
        <v>0.5</v>
      </c>
      <c r="G46" s="145"/>
      <c r="H46" s="145"/>
      <c r="I46" s="145"/>
      <c r="J46" s="141"/>
      <c r="K46" s="145"/>
      <c r="L46" s="145"/>
      <c r="M46" s="145"/>
      <c r="N46" s="145"/>
      <c r="O46" s="145"/>
      <c r="P46" s="209">
        <v>18</v>
      </c>
      <c r="Q46" s="161">
        <f t="shared" si="2"/>
        <v>0.010799999999999999</v>
      </c>
      <c r="R46" s="174"/>
    </row>
    <row r="47" spans="1:18" ht="15">
      <c r="A47" s="102"/>
      <c r="B47" s="102"/>
      <c r="C47" s="102"/>
      <c r="D47" s="175" t="s">
        <v>316</v>
      </c>
      <c r="E47" s="153">
        <v>6.2</v>
      </c>
      <c r="F47" s="153">
        <v>6.2</v>
      </c>
      <c r="G47" s="145"/>
      <c r="H47" s="145"/>
      <c r="I47" s="145"/>
      <c r="J47" s="141"/>
      <c r="K47" s="145"/>
      <c r="L47" s="145"/>
      <c r="M47" s="145"/>
      <c r="N47" s="145"/>
      <c r="O47" s="145"/>
      <c r="P47" s="209">
        <v>88</v>
      </c>
      <c r="Q47" s="161">
        <f t="shared" si="2"/>
        <v>0.5456</v>
      </c>
      <c r="R47" s="174"/>
    </row>
    <row r="48" spans="1:18" ht="15">
      <c r="A48" s="102"/>
      <c r="B48" s="102"/>
      <c r="C48" s="102"/>
      <c r="D48" s="175" t="s">
        <v>33</v>
      </c>
      <c r="E48" s="153">
        <v>0.2</v>
      </c>
      <c r="F48" s="153">
        <v>0.2</v>
      </c>
      <c r="G48" s="145"/>
      <c r="H48" s="145"/>
      <c r="I48" s="145"/>
      <c r="J48" s="141"/>
      <c r="K48" s="145"/>
      <c r="L48" s="145"/>
      <c r="M48" s="145"/>
      <c r="N48" s="145"/>
      <c r="O48" s="145"/>
      <c r="P48" s="209">
        <v>45</v>
      </c>
      <c r="Q48" s="161">
        <f t="shared" si="2"/>
        <v>0.009</v>
      </c>
      <c r="R48" s="174"/>
    </row>
    <row r="49" spans="1:18" ht="15">
      <c r="A49" s="103"/>
      <c r="B49" s="103"/>
      <c r="C49" s="103"/>
      <c r="D49" s="175" t="s">
        <v>106</v>
      </c>
      <c r="E49" s="153">
        <v>22.5</v>
      </c>
      <c r="F49" s="153">
        <v>22.5</v>
      </c>
      <c r="G49" s="146">
        <v>0.65</v>
      </c>
      <c r="H49" s="146">
        <v>1.2</v>
      </c>
      <c r="I49" s="146">
        <v>2.1</v>
      </c>
      <c r="J49" s="143">
        <v>22</v>
      </c>
      <c r="K49" s="146">
        <v>0.01</v>
      </c>
      <c r="L49" s="145">
        <v>0.01</v>
      </c>
      <c r="M49" s="145">
        <v>1.75</v>
      </c>
      <c r="N49" s="145">
        <v>1</v>
      </c>
      <c r="O49" s="145">
        <v>0.17</v>
      </c>
      <c r="P49" s="79"/>
      <c r="Q49" s="161"/>
      <c r="R49" s="162">
        <f>Q43+Q44+Q45+Q46+Q47+Q48+Q49</f>
        <v>0.7444999999999999</v>
      </c>
    </row>
    <row r="50" spans="1:18" ht="15">
      <c r="A50" s="145">
        <v>938</v>
      </c>
      <c r="B50" s="102" t="s">
        <v>48</v>
      </c>
      <c r="C50" s="145">
        <v>150</v>
      </c>
      <c r="D50" s="153" t="s">
        <v>49</v>
      </c>
      <c r="E50" s="153">
        <v>9</v>
      </c>
      <c r="F50" s="153">
        <v>9</v>
      </c>
      <c r="G50" s="402">
        <v>0.3</v>
      </c>
      <c r="H50" s="402">
        <v>0</v>
      </c>
      <c r="I50" s="402">
        <v>29.41</v>
      </c>
      <c r="J50" s="402">
        <v>119.25</v>
      </c>
      <c r="K50" s="403">
        <f>-L50</f>
        <v>0</v>
      </c>
      <c r="L50" s="403">
        <v>0</v>
      </c>
      <c r="M50" s="403">
        <v>0</v>
      </c>
      <c r="N50" s="399" t="s">
        <v>234</v>
      </c>
      <c r="O50" s="399" t="s">
        <v>235</v>
      </c>
      <c r="P50" s="79">
        <v>50</v>
      </c>
      <c r="Q50" s="161">
        <f aca="true" t="shared" si="3" ref="Q50:Q56">P50/1000*E50</f>
        <v>0.45</v>
      </c>
      <c r="R50" s="89" t="s">
        <v>116</v>
      </c>
    </row>
    <row r="51" spans="1:18" ht="15">
      <c r="A51" s="102" t="s">
        <v>175</v>
      </c>
      <c r="B51" s="102"/>
      <c r="C51" s="102"/>
      <c r="D51" s="153" t="s">
        <v>33</v>
      </c>
      <c r="E51" s="153">
        <v>18</v>
      </c>
      <c r="F51" s="153">
        <v>18</v>
      </c>
      <c r="G51" s="402"/>
      <c r="H51" s="402"/>
      <c r="I51" s="402"/>
      <c r="J51" s="402"/>
      <c r="K51" s="404"/>
      <c r="L51" s="404"/>
      <c r="M51" s="404"/>
      <c r="N51" s="400"/>
      <c r="O51" s="400"/>
      <c r="P51" s="79">
        <v>45</v>
      </c>
      <c r="Q51" s="161">
        <f t="shared" si="3"/>
        <v>0.8099999999999999</v>
      </c>
      <c r="R51" s="102"/>
    </row>
    <row r="52" spans="1:18" ht="15">
      <c r="A52" s="102"/>
      <c r="B52" s="102"/>
      <c r="C52" s="102"/>
      <c r="D52" s="153" t="s">
        <v>50</v>
      </c>
      <c r="E52" s="153">
        <v>6</v>
      </c>
      <c r="F52" s="153">
        <v>6</v>
      </c>
      <c r="G52" s="402"/>
      <c r="H52" s="402"/>
      <c r="I52" s="402"/>
      <c r="J52" s="402"/>
      <c r="K52" s="404"/>
      <c r="L52" s="404"/>
      <c r="M52" s="404"/>
      <c r="N52" s="400"/>
      <c r="O52" s="400"/>
      <c r="P52" s="325">
        <v>125</v>
      </c>
      <c r="Q52" s="161">
        <f t="shared" si="3"/>
        <v>0.75</v>
      </c>
      <c r="R52" s="102"/>
    </row>
    <row r="53" spans="1:18" ht="15">
      <c r="A53" s="102"/>
      <c r="B53" s="102"/>
      <c r="C53" s="102"/>
      <c r="D53" s="153" t="s">
        <v>51</v>
      </c>
      <c r="E53" s="153">
        <v>0.15</v>
      </c>
      <c r="F53" s="153">
        <v>0.15</v>
      </c>
      <c r="G53" s="402"/>
      <c r="H53" s="402"/>
      <c r="I53" s="402"/>
      <c r="J53" s="402"/>
      <c r="K53" s="404"/>
      <c r="L53" s="404"/>
      <c r="M53" s="404"/>
      <c r="N53" s="400"/>
      <c r="O53" s="400"/>
      <c r="P53" s="324">
        <v>280</v>
      </c>
      <c r="Q53" s="161">
        <f t="shared" si="3"/>
        <v>0.042</v>
      </c>
      <c r="R53" s="102"/>
    </row>
    <row r="54" spans="1:18" ht="15">
      <c r="A54" s="103"/>
      <c r="B54" s="103"/>
      <c r="C54" s="103"/>
      <c r="D54" s="153" t="s">
        <v>32</v>
      </c>
      <c r="E54" s="153">
        <v>145.7</v>
      </c>
      <c r="F54" s="153">
        <v>145.7</v>
      </c>
      <c r="G54" s="402"/>
      <c r="H54" s="402"/>
      <c r="I54" s="402"/>
      <c r="J54" s="402"/>
      <c r="K54" s="405"/>
      <c r="L54" s="405"/>
      <c r="M54" s="405"/>
      <c r="N54" s="401"/>
      <c r="O54" s="401"/>
      <c r="P54" s="79"/>
      <c r="Q54" s="161">
        <f t="shared" si="3"/>
        <v>0</v>
      </c>
      <c r="R54" s="162">
        <f>Q50+Q51+Q52+Q53+Q54</f>
        <v>2.0519999999999996</v>
      </c>
    </row>
    <row r="55" spans="1:18" ht="15">
      <c r="A55" s="103"/>
      <c r="B55" s="103" t="s">
        <v>347</v>
      </c>
      <c r="C55" s="103">
        <v>30</v>
      </c>
      <c r="D55" s="153" t="s">
        <v>347</v>
      </c>
      <c r="E55" s="153">
        <v>30</v>
      </c>
      <c r="F55" s="153">
        <v>30</v>
      </c>
      <c r="G55" s="154">
        <v>1.95</v>
      </c>
      <c r="H55" s="154">
        <v>0.3</v>
      </c>
      <c r="I55" s="154">
        <v>10.2</v>
      </c>
      <c r="J55" s="154">
        <v>54.3</v>
      </c>
      <c r="K55" s="146" t="s">
        <v>118</v>
      </c>
      <c r="L55" s="146" t="s">
        <v>354</v>
      </c>
      <c r="M55" s="146">
        <v>0</v>
      </c>
      <c r="N55" s="138" t="s">
        <v>355</v>
      </c>
      <c r="O55" s="138" t="s">
        <v>356</v>
      </c>
      <c r="P55" s="79">
        <v>40</v>
      </c>
      <c r="Q55" s="161">
        <f t="shared" si="3"/>
        <v>1.2</v>
      </c>
      <c r="R55" s="162">
        <f>Q55</f>
        <v>1.2</v>
      </c>
    </row>
    <row r="56" spans="1:18" ht="15">
      <c r="A56" s="63"/>
      <c r="B56" s="154" t="s">
        <v>52</v>
      </c>
      <c r="C56" s="154">
        <v>25</v>
      </c>
      <c r="D56" s="153" t="s">
        <v>43</v>
      </c>
      <c r="E56" s="153">
        <v>25</v>
      </c>
      <c r="F56" s="153">
        <v>25</v>
      </c>
      <c r="G56" s="200">
        <v>2</v>
      </c>
      <c r="H56" s="153">
        <v>0.3</v>
      </c>
      <c r="I56" s="200">
        <v>10.5</v>
      </c>
      <c r="J56" s="154">
        <v>50.62</v>
      </c>
      <c r="K56" s="63" t="s">
        <v>350</v>
      </c>
      <c r="L56" s="63" t="s">
        <v>351</v>
      </c>
      <c r="M56" s="63">
        <v>0</v>
      </c>
      <c r="N56" s="64" t="s">
        <v>357</v>
      </c>
      <c r="O56" s="64" t="s">
        <v>358</v>
      </c>
      <c r="P56" s="80">
        <v>28.33</v>
      </c>
      <c r="Q56" s="161">
        <f t="shared" si="3"/>
        <v>0.7082499999999999</v>
      </c>
      <c r="R56" s="163">
        <f>Q56</f>
        <v>0.7082499999999999</v>
      </c>
    </row>
    <row r="57" spans="1:18" ht="15">
      <c r="A57" s="94"/>
      <c r="B57" s="164" t="s">
        <v>46</v>
      </c>
      <c r="C57" s="58"/>
      <c r="D57" s="58"/>
      <c r="E57" s="58"/>
      <c r="F57" s="78"/>
      <c r="G57" s="300">
        <f>G21+G23+G31+G38+G49+G50+G55+G56</f>
        <v>19.05</v>
      </c>
      <c r="H57" s="300">
        <v>16.96</v>
      </c>
      <c r="I57" s="300">
        <f>I21+I23+I31+I38+I49+I50+I55+I56</f>
        <v>87.67</v>
      </c>
      <c r="J57" s="322">
        <f>J21+J23+J31+J38+J49+J50+J55+J56</f>
        <v>583.97</v>
      </c>
      <c r="K57" s="47">
        <v>0.4</v>
      </c>
      <c r="L57" s="47">
        <v>0.51</v>
      </c>
      <c r="M57" s="47">
        <v>14.72</v>
      </c>
      <c r="N57" s="47">
        <v>112.41</v>
      </c>
      <c r="O57" s="57" t="s">
        <v>408</v>
      </c>
      <c r="P57" s="63"/>
      <c r="Q57" s="165"/>
      <c r="R57" s="169">
        <f>R21+R30+R36+R42+R49+R54+R55+R56</f>
        <v>34.058420000000005</v>
      </c>
    </row>
    <row r="58" spans="1:18" ht="15">
      <c r="A58" s="94"/>
      <c r="B58" s="164"/>
      <c r="C58" s="58"/>
      <c r="D58" s="58"/>
      <c r="E58" s="58"/>
      <c r="F58" s="167"/>
      <c r="G58" s="65"/>
      <c r="H58" s="65"/>
      <c r="I58" s="65"/>
      <c r="J58" s="130"/>
      <c r="K58" s="58"/>
      <c r="L58" s="58"/>
      <c r="M58" s="58"/>
      <c r="N58" s="58"/>
      <c r="O58" s="58"/>
      <c r="P58" s="168"/>
      <c r="Q58" s="161"/>
      <c r="R58" s="169"/>
    </row>
    <row r="59" spans="1:18" ht="15">
      <c r="A59" s="94"/>
      <c r="B59" s="130" t="s">
        <v>53</v>
      </c>
      <c r="C59" s="58"/>
      <c r="D59" s="58"/>
      <c r="E59" s="58"/>
      <c r="F59" s="58"/>
      <c r="G59" s="58"/>
      <c r="H59" s="58"/>
      <c r="I59" s="58"/>
      <c r="J59" s="157"/>
      <c r="K59" s="66"/>
      <c r="L59" s="66"/>
      <c r="M59" s="66"/>
      <c r="N59" s="66"/>
      <c r="O59" s="66"/>
      <c r="P59" s="170"/>
      <c r="Q59" s="161"/>
      <c r="R59" s="63"/>
    </row>
    <row r="60" spans="1:18" ht="15">
      <c r="A60" s="23" t="s">
        <v>157</v>
      </c>
      <c r="B60" s="23" t="s">
        <v>54</v>
      </c>
      <c r="C60" s="144">
        <v>60</v>
      </c>
      <c r="D60" s="153" t="s">
        <v>55</v>
      </c>
      <c r="E60" s="153">
        <v>24</v>
      </c>
      <c r="F60" s="153">
        <v>24</v>
      </c>
      <c r="G60" s="402">
        <v>4.86</v>
      </c>
      <c r="H60" s="402">
        <v>1.07</v>
      </c>
      <c r="I60" s="402">
        <v>25.19</v>
      </c>
      <c r="J60" s="402">
        <v>133.44</v>
      </c>
      <c r="K60" s="402">
        <v>0.08</v>
      </c>
      <c r="L60" s="402">
        <v>0.05</v>
      </c>
      <c r="M60" s="402">
        <v>16.74</v>
      </c>
      <c r="N60" s="430" t="s">
        <v>239</v>
      </c>
      <c r="O60" s="430" t="s">
        <v>240</v>
      </c>
      <c r="P60" s="209">
        <v>27</v>
      </c>
      <c r="Q60" s="161">
        <f aca="true" t="shared" si="4" ref="Q60:Q67">P60/1000*E60</f>
        <v>0.648</v>
      </c>
      <c r="R60" s="85" t="s">
        <v>116</v>
      </c>
    </row>
    <row r="61" spans="1:18" ht="15">
      <c r="A61" s="102" t="s">
        <v>158</v>
      </c>
      <c r="B61" s="102"/>
      <c r="C61" s="102"/>
      <c r="D61" s="153" t="s">
        <v>33</v>
      </c>
      <c r="E61" s="153">
        <v>1.7</v>
      </c>
      <c r="F61" s="153">
        <v>1.7</v>
      </c>
      <c r="G61" s="402"/>
      <c r="H61" s="402"/>
      <c r="I61" s="402"/>
      <c r="J61" s="402"/>
      <c r="K61" s="402"/>
      <c r="L61" s="402"/>
      <c r="M61" s="402"/>
      <c r="N61" s="430"/>
      <c r="O61" s="430"/>
      <c r="P61" s="209">
        <v>45</v>
      </c>
      <c r="Q61" s="161">
        <f t="shared" si="4"/>
        <v>0.0765</v>
      </c>
      <c r="R61" s="63"/>
    </row>
    <row r="62" spans="1:18" ht="15">
      <c r="A62" s="102">
        <v>758</v>
      </c>
      <c r="B62" s="102"/>
      <c r="C62" s="102"/>
      <c r="D62" s="153" t="s">
        <v>56</v>
      </c>
      <c r="E62" s="153">
        <v>0.7</v>
      </c>
      <c r="F62" s="153">
        <v>0.7</v>
      </c>
      <c r="G62" s="402"/>
      <c r="H62" s="402"/>
      <c r="I62" s="402"/>
      <c r="J62" s="402"/>
      <c r="K62" s="402"/>
      <c r="L62" s="402"/>
      <c r="M62" s="402"/>
      <c r="N62" s="430"/>
      <c r="O62" s="430"/>
      <c r="P62" s="297">
        <v>340</v>
      </c>
      <c r="Q62" s="161">
        <f t="shared" si="4"/>
        <v>0.238</v>
      </c>
      <c r="R62" s="63"/>
    </row>
    <row r="63" spans="1:18" ht="15">
      <c r="A63" s="102"/>
      <c r="B63" s="102"/>
      <c r="C63" s="102"/>
      <c r="D63" s="153" t="s">
        <v>34</v>
      </c>
      <c r="E63" s="153">
        <v>0.7</v>
      </c>
      <c r="F63" s="153">
        <v>0.7</v>
      </c>
      <c r="G63" s="402"/>
      <c r="H63" s="402"/>
      <c r="I63" s="402"/>
      <c r="J63" s="402"/>
      <c r="K63" s="402"/>
      <c r="L63" s="402"/>
      <c r="M63" s="402"/>
      <c r="N63" s="430"/>
      <c r="O63" s="430"/>
      <c r="P63" s="297">
        <v>460</v>
      </c>
      <c r="Q63" s="161">
        <f t="shared" si="4"/>
        <v>0.322</v>
      </c>
      <c r="R63" s="63"/>
    </row>
    <row r="64" spans="1:18" ht="15">
      <c r="A64" s="102"/>
      <c r="B64" s="102"/>
      <c r="C64" s="102"/>
      <c r="D64" s="153" t="s">
        <v>38</v>
      </c>
      <c r="E64" s="153">
        <v>40.5</v>
      </c>
      <c r="F64" s="153">
        <v>32.4</v>
      </c>
      <c r="G64" s="402"/>
      <c r="H64" s="402"/>
      <c r="I64" s="402"/>
      <c r="J64" s="402"/>
      <c r="K64" s="402"/>
      <c r="L64" s="402"/>
      <c r="M64" s="402"/>
      <c r="N64" s="430"/>
      <c r="O64" s="430"/>
      <c r="P64" s="209">
        <v>20</v>
      </c>
      <c r="Q64" s="161">
        <f t="shared" si="4"/>
        <v>0.81</v>
      </c>
      <c r="R64" s="63"/>
    </row>
    <row r="65" spans="1:18" ht="36.75">
      <c r="A65" s="102"/>
      <c r="B65" s="102"/>
      <c r="C65" s="102"/>
      <c r="D65" s="171" t="s">
        <v>93</v>
      </c>
      <c r="E65" s="153">
        <v>1.2</v>
      </c>
      <c r="F65" s="153">
        <v>1.2</v>
      </c>
      <c r="G65" s="402"/>
      <c r="H65" s="402"/>
      <c r="I65" s="402"/>
      <c r="J65" s="402"/>
      <c r="K65" s="402"/>
      <c r="L65" s="402"/>
      <c r="M65" s="402"/>
      <c r="N65" s="430"/>
      <c r="O65" s="430"/>
      <c r="P65" s="209">
        <v>27</v>
      </c>
      <c r="Q65" s="161">
        <f t="shared" si="4"/>
        <v>0.0324</v>
      </c>
      <c r="R65" s="63"/>
    </row>
    <row r="66" spans="1:18" ht="15">
      <c r="A66" s="102"/>
      <c r="B66" s="102"/>
      <c r="C66" s="102"/>
      <c r="D66" s="153" t="s">
        <v>159</v>
      </c>
      <c r="E66" s="153">
        <v>2.8</v>
      </c>
      <c r="F66" s="153">
        <v>2.8</v>
      </c>
      <c r="G66" s="402"/>
      <c r="H66" s="402"/>
      <c r="I66" s="402"/>
      <c r="J66" s="402"/>
      <c r="K66" s="402"/>
      <c r="L66" s="402"/>
      <c r="M66" s="402"/>
      <c r="N66" s="430"/>
      <c r="O66" s="430"/>
      <c r="P66" s="209">
        <v>75</v>
      </c>
      <c r="Q66" s="161">
        <f t="shared" si="4"/>
        <v>0.21</v>
      </c>
      <c r="R66" s="63"/>
    </row>
    <row r="67" spans="1:18" ht="15">
      <c r="A67" s="102"/>
      <c r="B67" s="102"/>
      <c r="C67" s="102"/>
      <c r="D67" s="153" t="s">
        <v>103</v>
      </c>
      <c r="E67" s="153">
        <v>0.6</v>
      </c>
      <c r="F67" s="153">
        <v>0.6</v>
      </c>
      <c r="G67" s="402"/>
      <c r="H67" s="402"/>
      <c r="I67" s="402"/>
      <c r="J67" s="402"/>
      <c r="K67" s="402"/>
      <c r="L67" s="402"/>
      <c r="M67" s="402"/>
      <c r="N67" s="430"/>
      <c r="O67" s="430"/>
      <c r="P67" s="209">
        <v>12</v>
      </c>
      <c r="Q67" s="161">
        <f t="shared" si="4"/>
        <v>0.0072</v>
      </c>
      <c r="R67" s="63"/>
    </row>
    <row r="68" spans="1:18" ht="15">
      <c r="A68" s="102"/>
      <c r="B68" s="102"/>
      <c r="C68" s="102"/>
      <c r="D68" s="153" t="s">
        <v>60</v>
      </c>
      <c r="E68" s="172" t="s">
        <v>605</v>
      </c>
      <c r="F68" s="172" t="s">
        <v>236</v>
      </c>
      <c r="G68" s="402"/>
      <c r="H68" s="402"/>
      <c r="I68" s="402"/>
      <c r="J68" s="402"/>
      <c r="K68" s="402"/>
      <c r="L68" s="402"/>
      <c r="M68" s="402"/>
      <c r="N68" s="430"/>
      <c r="O68" s="430"/>
      <c r="P68" s="79">
        <v>6.5</v>
      </c>
      <c r="Q68" s="299">
        <f>P68/40*E68</f>
        <v>7127.575</v>
      </c>
      <c r="R68" s="63"/>
    </row>
    <row r="69" spans="1:18" ht="15">
      <c r="A69" s="102"/>
      <c r="B69" s="102"/>
      <c r="C69" s="102"/>
      <c r="D69" s="153" t="s">
        <v>32</v>
      </c>
      <c r="E69" s="172" t="s">
        <v>223</v>
      </c>
      <c r="F69" s="172" t="s">
        <v>237</v>
      </c>
      <c r="G69" s="402"/>
      <c r="H69" s="402"/>
      <c r="I69" s="402"/>
      <c r="J69" s="402"/>
      <c r="K69" s="402"/>
      <c r="L69" s="402"/>
      <c r="M69" s="402"/>
      <c r="N69" s="430"/>
      <c r="O69" s="430"/>
      <c r="P69" s="79"/>
      <c r="Q69" s="161"/>
      <c r="R69" s="63"/>
    </row>
    <row r="70" spans="1:18" ht="15">
      <c r="A70" s="103"/>
      <c r="B70" s="103"/>
      <c r="C70" s="103"/>
      <c r="D70" s="153" t="s">
        <v>41</v>
      </c>
      <c r="E70" s="153">
        <v>6.4</v>
      </c>
      <c r="F70" s="172" t="s">
        <v>238</v>
      </c>
      <c r="G70" s="402"/>
      <c r="H70" s="402"/>
      <c r="I70" s="402"/>
      <c r="J70" s="402"/>
      <c r="K70" s="402"/>
      <c r="L70" s="402"/>
      <c r="M70" s="402"/>
      <c r="N70" s="430"/>
      <c r="O70" s="430"/>
      <c r="P70" s="79">
        <v>18</v>
      </c>
      <c r="Q70" s="161">
        <f>P70/1000*E70</f>
        <v>0.1152</v>
      </c>
      <c r="R70" s="298">
        <f>Q60+Q61+Q62+Q63+Q64+Q65+Q66+Q67+Q68+Q69+Q70</f>
        <v>7130.0343</v>
      </c>
    </row>
    <row r="71" spans="1:18" ht="15">
      <c r="A71" s="154">
        <v>698</v>
      </c>
      <c r="B71" s="154" t="s">
        <v>431</v>
      </c>
      <c r="C71" s="154">
        <v>150</v>
      </c>
      <c r="D71" s="153" t="s">
        <v>74</v>
      </c>
      <c r="E71" s="153">
        <v>154.5</v>
      </c>
      <c r="F71" s="153">
        <v>150</v>
      </c>
      <c r="G71" s="153">
        <v>4.5</v>
      </c>
      <c r="H71" s="153">
        <v>9</v>
      </c>
      <c r="I71" s="63">
        <v>6.15</v>
      </c>
      <c r="J71" s="154">
        <v>127.5</v>
      </c>
      <c r="K71" s="63">
        <v>0.03</v>
      </c>
      <c r="L71" s="63">
        <v>0.19</v>
      </c>
      <c r="M71" s="64" t="s">
        <v>393</v>
      </c>
      <c r="N71" s="63">
        <v>186</v>
      </c>
      <c r="O71" s="63" t="s">
        <v>394</v>
      </c>
      <c r="P71" s="209">
        <v>50</v>
      </c>
      <c r="Q71" s="161">
        <f>P71/1000*E71</f>
        <v>7.7250000000000005</v>
      </c>
      <c r="R71" s="173">
        <f>Q71</f>
        <v>7.7250000000000005</v>
      </c>
    </row>
    <row r="72" spans="1:18" ht="15">
      <c r="A72" s="94"/>
      <c r="B72" s="164" t="s">
        <v>46</v>
      </c>
      <c r="C72" s="58"/>
      <c r="D72" s="58"/>
      <c r="E72" s="58"/>
      <c r="F72" s="168"/>
      <c r="G72" s="301">
        <f>G60+G71</f>
        <v>9.36</v>
      </c>
      <c r="H72" s="301">
        <f>H70+H71</f>
        <v>9</v>
      </c>
      <c r="I72" s="47">
        <v>31.34</v>
      </c>
      <c r="J72" s="55">
        <v>260.94</v>
      </c>
      <c r="K72" s="47">
        <v>0.11</v>
      </c>
      <c r="L72" s="47">
        <v>0.24</v>
      </c>
      <c r="M72" s="47">
        <v>17.19</v>
      </c>
      <c r="N72" s="47">
        <v>210.09</v>
      </c>
      <c r="O72" s="57" t="s">
        <v>241</v>
      </c>
      <c r="P72" s="63"/>
      <c r="Q72" s="63"/>
      <c r="R72" s="169">
        <f>R70+R71</f>
        <v>7137.759300000001</v>
      </c>
    </row>
    <row r="73" spans="1:18" ht="15">
      <c r="A73" s="94"/>
      <c r="B73" s="130" t="s">
        <v>57</v>
      </c>
      <c r="C73" s="58"/>
      <c r="D73" s="58"/>
      <c r="E73" s="58"/>
      <c r="F73" s="168"/>
      <c r="G73" s="301">
        <f>G17+G19+G57+G72</f>
        <v>37.07</v>
      </c>
      <c r="H73" s="301">
        <f>H17+H19+H57+H72</f>
        <v>36.34</v>
      </c>
      <c r="I73" s="301">
        <f>I17+I19+I57+I72</f>
        <v>16752.62</v>
      </c>
      <c r="J73" s="55">
        <f>J17+J19+J57+J72</f>
        <v>1186.6100000000001</v>
      </c>
      <c r="K73" s="47">
        <v>0.61</v>
      </c>
      <c r="L73" s="57" t="s">
        <v>376</v>
      </c>
      <c r="M73" s="47">
        <v>34.66</v>
      </c>
      <c r="N73" s="47">
        <v>665.71</v>
      </c>
      <c r="O73" s="47">
        <v>9.61</v>
      </c>
      <c r="P73" s="63"/>
      <c r="Q73" s="63"/>
      <c r="R73" s="298">
        <f>R17+R19+R57+R72</f>
        <v>7188.566670000001</v>
      </c>
    </row>
    <row r="74" spans="7:15" ht="15">
      <c r="G74" s="67"/>
      <c r="H74" s="67"/>
      <c r="I74" s="67"/>
      <c r="J74" s="67"/>
      <c r="K74" s="67"/>
      <c r="L74" s="67"/>
      <c r="M74" s="67"/>
      <c r="N74" s="67"/>
      <c r="O74" s="67"/>
    </row>
    <row r="75" spans="7:15" ht="15">
      <c r="G75" s="67"/>
      <c r="H75" s="67"/>
      <c r="I75" s="67"/>
      <c r="J75" s="67"/>
      <c r="K75" s="67"/>
      <c r="L75" s="67"/>
      <c r="M75" s="67"/>
      <c r="N75" s="67"/>
      <c r="O75" s="67"/>
    </row>
    <row r="76" spans="7:15" ht="15">
      <c r="G76" s="67"/>
      <c r="H76" s="67"/>
      <c r="I76" s="67"/>
      <c r="J76" s="67"/>
      <c r="K76" s="67"/>
      <c r="L76" s="67"/>
      <c r="M76" s="67"/>
      <c r="N76" s="67"/>
      <c r="O76" s="67"/>
    </row>
    <row r="77" spans="2:15" ht="15">
      <c r="B77" s="5" t="s">
        <v>469</v>
      </c>
      <c r="G77" s="67"/>
      <c r="H77" s="67"/>
      <c r="I77" s="67"/>
      <c r="J77" s="67"/>
      <c r="K77" s="67"/>
      <c r="L77" s="67"/>
      <c r="M77" s="67"/>
      <c r="N77" s="67"/>
      <c r="O77" s="67"/>
    </row>
    <row r="78" spans="1:18" ht="15">
      <c r="A78" s="14" t="s">
        <v>0</v>
      </c>
      <c r="B78" s="14" t="s">
        <v>1</v>
      </c>
      <c r="C78" s="14" t="s">
        <v>3</v>
      </c>
      <c r="D78" s="14" t="s">
        <v>5</v>
      </c>
      <c r="E78" s="446" t="s">
        <v>3</v>
      </c>
      <c r="F78" s="447"/>
      <c r="G78" s="464" t="s">
        <v>26</v>
      </c>
      <c r="H78" s="465"/>
      <c r="I78" s="465"/>
      <c r="J78" s="341" t="s">
        <v>11</v>
      </c>
      <c r="K78" s="480" t="s">
        <v>13</v>
      </c>
      <c r="L78" s="456"/>
      <c r="M78" s="456"/>
      <c r="N78" s="464" t="s">
        <v>24</v>
      </c>
      <c r="O78" s="465"/>
      <c r="P78" s="17" t="s">
        <v>19</v>
      </c>
      <c r="Q78" s="19" t="s">
        <v>21</v>
      </c>
      <c r="R78" s="19" t="s">
        <v>21</v>
      </c>
    </row>
    <row r="79" spans="1:18" ht="15">
      <c r="A79" s="1"/>
      <c r="B79" s="15" t="s">
        <v>2</v>
      </c>
      <c r="C79" s="15" t="s">
        <v>4</v>
      </c>
      <c r="D79" s="1"/>
      <c r="E79" s="14" t="s">
        <v>6</v>
      </c>
      <c r="F79" s="14" t="s">
        <v>7</v>
      </c>
      <c r="G79" s="466" t="s">
        <v>27</v>
      </c>
      <c r="H79" s="466"/>
      <c r="I79" s="466"/>
      <c r="J79" s="343" t="s">
        <v>12</v>
      </c>
      <c r="K79" s="470" t="s">
        <v>14</v>
      </c>
      <c r="L79" s="472" t="s">
        <v>15</v>
      </c>
      <c r="M79" s="472" t="s">
        <v>16</v>
      </c>
      <c r="N79" s="481" t="s">
        <v>25</v>
      </c>
      <c r="O79" s="481"/>
      <c r="P79" s="18" t="s">
        <v>20</v>
      </c>
      <c r="Q79" s="18" t="s">
        <v>22</v>
      </c>
      <c r="R79" s="18" t="s">
        <v>23</v>
      </c>
    </row>
    <row r="80" spans="1:18" ht="15">
      <c r="A80" s="2"/>
      <c r="B80" s="2"/>
      <c r="C80" s="2"/>
      <c r="D80" s="2"/>
      <c r="E80" s="2"/>
      <c r="F80" s="2"/>
      <c r="G80" s="55" t="s">
        <v>8</v>
      </c>
      <c r="H80" s="55" t="s">
        <v>9</v>
      </c>
      <c r="I80" s="55" t="s">
        <v>10</v>
      </c>
      <c r="J80" s="68"/>
      <c r="K80" s="471"/>
      <c r="L80" s="473"/>
      <c r="M80" s="473"/>
      <c r="N80" s="55" t="s">
        <v>17</v>
      </c>
      <c r="O80" s="55" t="s">
        <v>18</v>
      </c>
      <c r="P80" s="20"/>
      <c r="Q80" s="20"/>
      <c r="R80" s="20"/>
    </row>
    <row r="81" spans="1:18" ht="15">
      <c r="A81" s="448" t="s">
        <v>35</v>
      </c>
      <c r="B81" s="449"/>
      <c r="G81" s="67"/>
      <c r="H81" s="67"/>
      <c r="I81" s="67"/>
      <c r="J81" s="67"/>
      <c r="K81" s="67"/>
      <c r="L81" s="67"/>
      <c r="M81" s="67"/>
      <c r="N81" s="67"/>
      <c r="O81" s="67"/>
      <c r="R81" s="11"/>
    </row>
    <row r="82" spans="1:18" ht="15">
      <c r="A82" s="144">
        <v>337</v>
      </c>
      <c r="B82" s="144" t="s">
        <v>58</v>
      </c>
      <c r="C82" s="144" t="s">
        <v>59</v>
      </c>
      <c r="D82" s="154" t="s">
        <v>60</v>
      </c>
      <c r="E82" s="154" t="s">
        <v>59</v>
      </c>
      <c r="F82" s="154">
        <v>40</v>
      </c>
      <c r="G82" s="154">
        <v>5.01</v>
      </c>
      <c r="H82" s="154">
        <v>4.6</v>
      </c>
      <c r="I82" s="154">
        <v>0.3</v>
      </c>
      <c r="J82" s="154">
        <v>63</v>
      </c>
      <c r="K82" s="154" t="s">
        <v>120</v>
      </c>
      <c r="L82" s="154" t="s">
        <v>128</v>
      </c>
      <c r="M82" s="154">
        <v>0</v>
      </c>
      <c r="N82" s="154">
        <v>22</v>
      </c>
      <c r="O82" s="158" t="s">
        <v>149</v>
      </c>
      <c r="P82" s="185">
        <v>6.5</v>
      </c>
      <c r="Q82" s="185">
        <f>P82</f>
        <v>6.5</v>
      </c>
      <c r="R82" s="186">
        <f>Q82</f>
        <v>6.5</v>
      </c>
    </row>
    <row r="83" spans="1:18" ht="15">
      <c r="A83" s="144">
        <v>214</v>
      </c>
      <c r="B83" s="187" t="s">
        <v>61</v>
      </c>
      <c r="C83" s="144">
        <v>150</v>
      </c>
      <c r="D83" s="148" t="s">
        <v>62</v>
      </c>
      <c r="E83" s="154">
        <v>213.6</v>
      </c>
      <c r="F83" s="154">
        <v>171.8</v>
      </c>
      <c r="G83" s="403">
        <v>3.75</v>
      </c>
      <c r="H83" s="403">
        <v>6.9</v>
      </c>
      <c r="I83" s="403">
        <v>16.05</v>
      </c>
      <c r="J83" s="450">
        <v>141</v>
      </c>
      <c r="K83" s="403">
        <v>0.11</v>
      </c>
      <c r="L83" s="403">
        <v>0.08</v>
      </c>
      <c r="M83" s="403">
        <v>89.68</v>
      </c>
      <c r="N83" s="403">
        <v>90.45</v>
      </c>
      <c r="O83" s="399" t="s">
        <v>325</v>
      </c>
      <c r="P83" s="286">
        <v>20</v>
      </c>
      <c r="Q83" s="188">
        <f aca="true" t="shared" si="5" ref="Q83:Q96">P83/1000*E83</f>
        <v>4.272</v>
      </c>
      <c r="R83" s="188" t="s">
        <v>116</v>
      </c>
    </row>
    <row r="84" spans="1:18" ht="15">
      <c r="A84" s="102"/>
      <c r="B84" s="70"/>
      <c r="C84" s="145"/>
      <c r="D84" s="148" t="s">
        <v>45</v>
      </c>
      <c r="E84" s="154">
        <v>6</v>
      </c>
      <c r="F84" s="154">
        <v>6</v>
      </c>
      <c r="G84" s="404"/>
      <c r="H84" s="404"/>
      <c r="I84" s="404"/>
      <c r="J84" s="451"/>
      <c r="K84" s="404"/>
      <c r="L84" s="404"/>
      <c r="M84" s="404"/>
      <c r="N84" s="404"/>
      <c r="O84" s="400"/>
      <c r="P84" s="286">
        <v>75</v>
      </c>
      <c r="Q84" s="188">
        <f t="shared" si="5"/>
        <v>0.44999999999999996</v>
      </c>
      <c r="R84" s="154"/>
    </row>
    <row r="85" spans="1:18" ht="15">
      <c r="A85" s="102"/>
      <c r="B85" s="70"/>
      <c r="C85" s="145"/>
      <c r="D85" s="148" t="s">
        <v>40</v>
      </c>
      <c r="E85" s="154">
        <v>3.6</v>
      </c>
      <c r="F85" s="154">
        <v>2.9</v>
      </c>
      <c r="G85" s="404"/>
      <c r="H85" s="404"/>
      <c r="I85" s="404"/>
      <c r="J85" s="451"/>
      <c r="K85" s="404"/>
      <c r="L85" s="404"/>
      <c r="M85" s="404"/>
      <c r="N85" s="404"/>
      <c r="O85" s="400"/>
      <c r="P85" s="286">
        <v>18</v>
      </c>
      <c r="Q85" s="188">
        <f t="shared" si="5"/>
        <v>0.0648</v>
      </c>
      <c r="R85" s="154"/>
    </row>
    <row r="86" spans="1:18" ht="15">
      <c r="A86" s="102"/>
      <c r="B86" s="70"/>
      <c r="C86" s="145"/>
      <c r="D86" s="148" t="s">
        <v>63</v>
      </c>
      <c r="E86" s="154">
        <v>7.2</v>
      </c>
      <c r="F86" s="154">
        <v>6.3</v>
      </c>
      <c r="G86" s="404"/>
      <c r="H86" s="404"/>
      <c r="I86" s="404"/>
      <c r="J86" s="451"/>
      <c r="K86" s="404"/>
      <c r="L86" s="404"/>
      <c r="M86" s="404"/>
      <c r="N86" s="404"/>
      <c r="O86" s="400"/>
      <c r="P86" s="286">
        <v>18</v>
      </c>
      <c r="Q86" s="188">
        <f t="shared" si="5"/>
        <v>0.1296</v>
      </c>
      <c r="R86" s="154"/>
    </row>
    <row r="87" spans="1:18" ht="15">
      <c r="A87" s="102"/>
      <c r="B87" s="70"/>
      <c r="C87" s="145"/>
      <c r="D87" s="148" t="s">
        <v>64</v>
      </c>
      <c r="E87" s="154">
        <v>10.8</v>
      </c>
      <c r="F87" s="154">
        <v>10.8</v>
      </c>
      <c r="G87" s="404"/>
      <c r="H87" s="404"/>
      <c r="I87" s="404"/>
      <c r="J87" s="451"/>
      <c r="K87" s="404"/>
      <c r="L87" s="404"/>
      <c r="M87" s="404"/>
      <c r="N87" s="404"/>
      <c r="O87" s="400"/>
      <c r="P87" s="286">
        <v>88</v>
      </c>
      <c r="Q87" s="188">
        <f t="shared" si="5"/>
        <v>0.9504</v>
      </c>
      <c r="R87" s="154"/>
    </row>
    <row r="88" spans="1:18" ht="15">
      <c r="A88" s="102"/>
      <c r="B88" s="70"/>
      <c r="C88" s="145"/>
      <c r="D88" s="148" t="s">
        <v>65</v>
      </c>
      <c r="E88" s="154">
        <v>2.4</v>
      </c>
      <c r="F88" s="154">
        <v>2.4</v>
      </c>
      <c r="G88" s="404"/>
      <c r="H88" s="404"/>
      <c r="I88" s="404"/>
      <c r="J88" s="451"/>
      <c r="K88" s="404"/>
      <c r="L88" s="404"/>
      <c r="M88" s="404"/>
      <c r="N88" s="404"/>
      <c r="O88" s="400"/>
      <c r="P88" s="286">
        <v>27</v>
      </c>
      <c r="Q88" s="188">
        <f t="shared" si="5"/>
        <v>0.0648</v>
      </c>
      <c r="R88" s="154"/>
    </row>
    <row r="89" spans="1:18" ht="15">
      <c r="A89" s="102"/>
      <c r="B89" s="70"/>
      <c r="C89" s="145"/>
      <c r="D89" s="148" t="s">
        <v>33</v>
      </c>
      <c r="E89" s="154">
        <v>4.8</v>
      </c>
      <c r="F89" s="154">
        <v>4.8</v>
      </c>
      <c r="G89" s="404"/>
      <c r="H89" s="404"/>
      <c r="I89" s="404"/>
      <c r="J89" s="451"/>
      <c r="K89" s="404"/>
      <c r="L89" s="404"/>
      <c r="M89" s="404"/>
      <c r="N89" s="404"/>
      <c r="O89" s="400"/>
      <c r="P89" s="286">
        <v>45</v>
      </c>
      <c r="Q89" s="188">
        <f t="shared" si="5"/>
        <v>0.216</v>
      </c>
      <c r="R89" s="154"/>
    </row>
    <row r="90" spans="1:18" ht="15">
      <c r="A90" s="103"/>
      <c r="B90" s="189"/>
      <c r="C90" s="146"/>
      <c r="D90" s="148" t="s">
        <v>66</v>
      </c>
      <c r="E90" s="154">
        <v>0.14</v>
      </c>
      <c r="F90" s="154">
        <v>0.14</v>
      </c>
      <c r="G90" s="405"/>
      <c r="H90" s="405"/>
      <c r="I90" s="405"/>
      <c r="J90" s="474"/>
      <c r="K90" s="405"/>
      <c r="L90" s="405"/>
      <c r="M90" s="405"/>
      <c r="N90" s="405"/>
      <c r="O90" s="401"/>
      <c r="P90" s="302">
        <v>280</v>
      </c>
      <c r="Q90" s="188">
        <f t="shared" si="5"/>
        <v>0.039200000000000006</v>
      </c>
      <c r="R90" s="190">
        <f>Q83+Q84+Q85+Q86+Q87+Q88+Q89+Q90</f>
        <v>6.186800000000001</v>
      </c>
    </row>
    <row r="91" spans="1:18" ht="15">
      <c r="A91" s="116">
        <v>3</v>
      </c>
      <c r="B91" s="116" t="s">
        <v>359</v>
      </c>
      <c r="C91" s="116">
        <v>40</v>
      </c>
      <c r="D91" s="116" t="s">
        <v>71</v>
      </c>
      <c r="E91" s="154">
        <v>25</v>
      </c>
      <c r="F91" s="154">
        <v>25</v>
      </c>
      <c r="G91" s="116"/>
      <c r="H91" s="116"/>
      <c r="I91" s="116"/>
      <c r="J91" s="139"/>
      <c r="K91" s="403">
        <v>0.04</v>
      </c>
      <c r="L91" s="403">
        <v>0.06</v>
      </c>
      <c r="M91" s="403">
        <v>0.22</v>
      </c>
      <c r="N91" s="403">
        <v>143.01</v>
      </c>
      <c r="O91" s="403">
        <v>0.52</v>
      </c>
      <c r="P91" s="286">
        <v>28.33</v>
      </c>
      <c r="Q91" s="188">
        <f t="shared" si="5"/>
        <v>0.7082499999999999</v>
      </c>
      <c r="R91" s="154"/>
    </row>
    <row r="92" spans="1:18" ht="15">
      <c r="A92" s="117"/>
      <c r="B92" s="117" t="s">
        <v>360</v>
      </c>
      <c r="C92" s="117"/>
      <c r="D92" s="118" t="s">
        <v>70</v>
      </c>
      <c r="E92" s="154">
        <v>5</v>
      </c>
      <c r="F92" s="154">
        <v>5</v>
      </c>
      <c r="G92" s="117"/>
      <c r="H92" s="117"/>
      <c r="I92" s="117"/>
      <c r="J92" s="141"/>
      <c r="K92" s="404"/>
      <c r="L92" s="404"/>
      <c r="M92" s="404"/>
      <c r="N92" s="404"/>
      <c r="O92" s="404"/>
      <c r="P92" s="302">
        <v>460</v>
      </c>
      <c r="Q92" s="188">
        <f t="shared" si="5"/>
        <v>2.3000000000000003</v>
      </c>
      <c r="R92" s="191" t="s">
        <v>116</v>
      </c>
    </row>
    <row r="93" spans="1:18" ht="15">
      <c r="A93" s="118"/>
      <c r="B93" s="118"/>
      <c r="C93" s="118"/>
      <c r="D93" s="146" t="s">
        <v>135</v>
      </c>
      <c r="E93" s="154">
        <v>11</v>
      </c>
      <c r="F93" s="154">
        <v>10</v>
      </c>
      <c r="G93" s="118">
        <v>5.37</v>
      </c>
      <c r="H93" s="118">
        <v>9.02</v>
      </c>
      <c r="I93" s="118">
        <v>8.34</v>
      </c>
      <c r="J93" s="143">
        <v>140.57</v>
      </c>
      <c r="K93" s="405"/>
      <c r="L93" s="405"/>
      <c r="M93" s="405"/>
      <c r="N93" s="405"/>
      <c r="O93" s="405"/>
      <c r="P93" s="302">
        <v>390</v>
      </c>
      <c r="Q93" s="188">
        <f t="shared" si="5"/>
        <v>4.29</v>
      </c>
      <c r="R93" s="192">
        <f>Q91+Q92+Q93</f>
        <v>7.29825</v>
      </c>
    </row>
    <row r="94" spans="1:18" ht="15">
      <c r="A94" s="144">
        <v>692</v>
      </c>
      <c r="B94" s="144" t="s">
        <v>136</v>
      </c>
      <c r="C94" s="144">
        <v>150</v>
      </c>
      <c r="D94" s="153" t="s">
        <v>137</v>
      </c>
      <c r="E94" s="153">
        <v>6</v>
      </c>
      <c r="F94" s="153">
        <v>6</v>
      </c>
      <c r="G94" s="399" t="s">
        <v>607</v>
      </c>
      <c r="H94" s="399" t="s">
        <v>608</v>
      </c>
      <c r="I94" s="399" t="s">
        <v>289</v>
      </c>
      <c r="J94" s="450">
        <v>114</v>
      </c>
      <c r="K94" s="403">
        <v>0.01</v>
      </c>
      <c r="L94" s="403">
        <v>0.04</v>
      </c>
      <c r="M94" s="403">
        <v>0.37</v>
      </c>
      <c r="N94" s="403">
        <v>45.37</v>
      </c>
      <c r="O94" s="403">
        <v>0.08</v>
      </c>
      <c r="P94" s="180">
        <v>380</v>
      </c>
      <c r="Q94" s="188">
        <f t="shared" si="5"/>
        <v>2.2800000000000002</v>
      </c>
      <c r="R94" s="193" t="s">
        <v>116</v>
      </c>
    </row>
    <row r="95" spans="1:18" ht="15">
      <c r="A95" s="102"/>
      <c r="B95" s="102"/>
      <c r="C95" s="102"/>
      <c r="D95" s="153" t="s">
        <v>33</v>
      </c>
      <c r="E95" s="153">
        <v>15</v>
      </c>
      <c r="F95" s="153">
        <v>15</v>
      </c>
      <c r="G95" s="400"/>
      <c r="H95" s="400"/>
      <c r="I95" s="400"/>
      <c r="J95" s="451"/>
      <c r="K95" s="404"/>
      <c r="L95" s="404"/>
      <c r="M95" s="404"/>
      <c r="N95" s="404"/>
      <c r="O95" s="404"/>
      <c r="P95" s="209">
        <v>45</v>
      </c>
      <c r="Q95" s="188">
        <f t="shared" si="5"/>
        <v>0.6749999999999999</v>
      </c>
      <c r="R95" s="63"/>
    </row>
    <row r="96" spans="1:18" ht="15">
      <c r="A96" s="102"/>
      <c r="B96" s="102"/>
      <c r="C96" s="102"/>
      <c r="D96" s="153" t="s">
        <v>31</v>
      </c>
      <c r="E96" s="153">
        <v>37.5</v>
      </c>
      <c r="F96" s="153">
        <v>37.5</v>
      </c>
      <c r="G96" s="400"/>
      <c r="H96" s="400"/>
      <c r="I96" s="400"/>
      <c r="J96" s="451"/>
      <c r="K96" s="404"/>
      <c r="L96" s="404"/>
      <c r="M96" s="404"/>
      <c r="N96" s="404"/>
      <c r="O96" s="404"/>
      <c r="P96" s="209">
        <v>47</v>
      </c>
      <c r="Q96" s="188">
        <f t="shared" si="5"/>
        <v>1.7625</v>
      </c>
      <c r="R96" s="63"/>
    </row>
    <row r="97" spans="1:18" ht="15">
      <c r="A97" s="103"/>
      <c r="B97" s="103"/>
      <c r="C97" s="103"/>
      <c r="D97" s="153" t="s">
        <v>32</v>
      </c>
      <c r="E97" s="154">
        <v>129</v>
      </c>
      <c r="F97" s="154">
        <v>129</v>
      </c>
      <c r="G97" s="401"/>
      <c r="H97" s="401"/>
      <c r="I97" s="401"/>
      <c r="J97" s="474"/>
      <c r="K97" s="405"/>
      <c r="L97" s="405"/>
      <c r="M97" s="405"/>
      <c r="N97" s="405"/>
      <c r="O97" s="405"/>
      <c r="P97" s="177"/>
      <c r="Q97" s="161" t="s">
        <v>116</v>
      </c>
      <c r="R97" s="190">
        <f>Q94+Q95+Q96</f>
        <v>4.7175</v>
      </c>
    </row>
    <row r="98" spans="1:18" ht="15">
      <c r="A98" s="94"/>
      <c r="B98" s="164" t="s">
        <v>46</v>
      </c>
      <c r="C98" s="58"/>
      <c r="D98" s="58"/>
      <c r="E98" s="58"/>
      <c r="F98" s="168"/>
      <c r="G98" s="57">
        <f>G82+G83+G93+G94</f>
        <v>30331.13</v>
      </c>
      <c r="H98" s="57">
        <f>H82+H83+H93+H94</f>
        <v>24159.52</v>
      </c>
      <c r="I98" s="57" t="s">
        <v>609</v>
      </c>
      <c r="J98" s="55">
        <f>J82+J83+J93+J94</f>
        <v>458.57</v>
      </c>
      <c r="K98" s="47">
        <v>0.19</v>
      </c>
      <c r="L98" s="47">
        <v>0.35</v>
      </c>
      <c r="M98" s="47">
        <v>90.27</v>
      </c>
      <c r="N98" s="47">
        <v>300.92</v>
      </c>
      <c r="O98" s="57" t="s">
        <v>377</v>
      </c>
      <c r="P98" s="63"/>
      <c r="Q98" s="188"/>
      <c r="R98" s="162">
        <f>R82+R90+R93+R97</f>
        <v>24.702550000000002</v>
      </c>
    </row>
    <row r="99" spans="1:18" ht="15">
      <c r="A99" s="94"/>
      <c r="B99" s="164" t="s">
        <v>81</v>
      </c>
      <c r="C99" s="58"/>
      <c r="D99" s="58"/>
      <c r="E99" s="58"/>
      <c r="F99" s="58"/>
      <c r="G99" s="29"/>
      <c r="H99" s="29"/>
      <c r="I99" s="29"/>
      <c r="J99" s="130"/>
      <c r="K99" s="29"/>
      <c r="L99" s="29"/>
      <c r="M99" s="29"/>
      <c r="N99" s="29"/>
      <c r="O99" s="48"/>
      <c r="P99" s="168"/>
      <c r="Q99" s="188"/>
      <c r="R99" s="194"/>
    </row>
    <row r="100" spans="1:18" ht="15">
      <c r="A100" s="94"/>
      <c r="B100" s="182" t="s">
        <v>322</v>
      </c>
      <c r="C100" s="63">
        <v>75</v>
      </c>
      <c r="D100" s="63" t="s">
        <v>82</v>
      </c>
      <c r="E100" s="63">
        <v>75</v>
      </c>
      <c r="F100" s="63">
        <v>75</v>
      </c>
      <c r="G100" s="47">
        <v>0.23</v>
      </c>
      <c r="H100" s="47">
        <v>0</v>
      </c>
      <c r="I100" s="257">
        <v>6.45</v>
      </c>
      <c r="J100" s="326">
        <v>30</v>
      </c>
      <c r="K100" s="63">
        <v>0.01</v>
      </c>
      <c r="L100" s="63">
        <v>0.02</v>
      </c>
      <c r="M100" s="63">
        <v>9.75</v>
      </c>
      <c r="N100" s="63">
        <v>12</v>
      </c>
      <c r="O100" s="63">
        <v>1.65</v>
      </c>
      <c r="P100" s="195">
        <v>55</v>
      </c>
      <c r="Q100" s="185">
        <f>P100/1000*E100</f>
        <v>4.125</v>
      </c>
      <c r="R100" s="196">
        <f>Q100</f>
        <v>4.125</v>
      </c>
    </row>
    <row r="101" spans="1:18" ht="15">
      <c r="A101" s="94"/>
      <c r="B101" s="130" t="s">
        <v>47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168"/>
      <c r="Q101" s="188"/>
      <c r="R101" s="168"/>
    </row>
    <row r="102" spans="1:18" ht="15">
      <c r="A102" s="23">
        <v>70</v>
      </c>
      <c r="B102" s="322" t="s">
        <v>467</v>
      </c>
      <c r="C102" s="23">
        <v>40</v>
      </c>
      <c r="D102" s="23" t="s">
        <v>470</v>
      </c>
      <c r="E102" s="23">
        <v>40</v>
      </c>
      <c r="F102" s="23">
        <v>40</v>
      </c>
      <c r="G102" s="23">
        <v>0.32</v>
      </c>
      <c r="H102" s="23">
        <v>0.04</v>
      </c>
      <c r="I102" s="23">
        <v>1</v>
      </c>
      <c r="J102" s="24">
        <v>5.6</v>
      </c>
      <c r="K102" s="23"/>
      <c r="L102" s="23"/>
      <c r="M102" s="23">
        <v>4</v>
      </c>
      <c r="N102" s="23"/>
      <c r="O102" s="23"/>
      <c r="P102" s="82">
        <v>100</v>
      </c>
      <c r="Q102" s="188">
        <f>P102/1000*E102</f>
        <v>4</v>
      </c>
      <c r="R102" s="327">
        <f>Q102</f>
        <v>4</v>
      </c>
    </row>
    <row r="103" spans="1:18" ht="15">
      <c r="A103" s="30"/>
      <c r="B103" s="160" t="s">
        <v>468</v>
      </c>
      <c r="C103" s="103"/>
      <c r="D103" s="103" t="s">
        <v>471</v>
      </c>
      <c r="E103" s="103"/>
      <c r="F103" s="103"/>
      <c r="G103" s="103"/>
      <c r="H103" s="103"/>
      <c r="I103" s="103"/>
      <c r="J103" s="68"/>
      <c r="K103" s="103"/>
      <c r="L103" s="103"/>
      <c r="M103" s="103"/>
      <c r="N103" s="103"/>
      <c r="O103" s="103"/>
      <c r="P103" s="330"/>
      <c r="Q103" s="188"/>
      <c r="R103" s="168"/>
    </row>
    <row r="104" spans="1:18" ht="15">
      <c r="A104" s="23">
        <v>133</v>
      </c>
      <c r="B104" s="23" t="s">
        <v>395</v>
      </c>
      <c r="C104" s="23">
        <v>150</v>
      </c>
      <c r="D104" s="63" t="s">
        <v>39</v>
      </c>
      <c r="E104" s="203">
        <v>90</v>
      </c>
      <c r="F104" s="203">
        <v>67.8</v>
      </c>
      <c r="G104" s="399" t="s">
        <v>612</v>
      </c>
      <c r="H104" s="399" t="s">
        <v>611</v>
      </c>
      <c r="I104" s="399" t="s">
        <v>472</v>
      </c>
      <c r="J104" s="410">
        <v>72.6</v>
      </c>
      <c r="K104" s="403">
        <v>0.04</v>
      </c>
      <c r="L104" s="403">
        <v>0.03</v>
      </c>
      <c r="M104" s="403">
        <v>0</v>
      </c>
      <c r="N104" s="403">
        <v>19.8</v>
      </c>
      <c r="O104" s="399" t="s">
        <v>418</v>
      </c>
      <c r="P104" s="27">
        <v>18</v>
      </c>
      <c r="Q104" s="332">
        <f>P104/1000*E104</f>
        <v>1.6199999999999999</v>
      </c>
      <c r="R104" s="63"/>
    </row>
    <row r="105" spans="1:18" ht="15">
      <c r="A105" s="102"/>
      <c r="B105" s="102"/>
      <c r="C105" s="102"/>
      <c r="D105" s="63" t="s">
        <v>103</v>
      </c>
      <c r="E105" s="203">
        <v>1</v>
      </c>
      <c r="F105" s="203">
        <v>1</v>
      </c>
      <c r="G105" s="400"/>
      <c r="H105" s="400"/>
      <c r="I105" s="400"/>
      <c r="J105" s="411"/>
      <c r="K105" s="404"/>
      <c r="L105" s="404"/>
      <c r="M105" s="404"/>
      <c r="N105" s="404"/>
      <c r="O105" s="400"/>
      <c r="P105" s="27">
        <v>12</v>
      </c>
      <c r="Q105" s="332">
        <f>P105/1000*E105</f>
        <v>0.012</v>
      </c>
      <c r="R105" s="63"/>
    </row>
    <row r="106" spans="1:18" ht="15">
      <c r="A106" s="102"/>
      <c r="B106" s="102"/>
      <c r="C106" s="102"/>
      <c r="D106" s="63" t="s">
        <v>40</v>
      </c>
      <c r="E106" s="203">
        <v>7.8</v>
      </c>
      <c r="F106" s="203">
        <v>6</v>
      </c>
      <c r="G106" s="400"/>
      <c r="H106" s="400"/>
      <c r="I106" s="400"/>
      <c r="J106" s="411"/>
      <c r="K106" s="404"/>
      <c r="L106" s="404"/>
      <c r="M106" s="404"/>
      <c r="N106" s="404"/>
      <c r="O106" s="400"/>
      <c r="P106" s="27">
        <v>18</v>
      </c>
      <c r="Q106" s="332">
        <f>P106/1000*E106</f>
        <v>0.1404</v>
      </c>
      <c r="R106" s="63"/>
    </row>
    <row r="107" spans="1:18" ht="15">
      <c r="A107" s="102"/>
      <c r="B107" s="102"/>
      <c r="C107" s="102"/>
      <c r="D107" s="63" t="s">
        <v>63</v>
      </c>
      <c r="E107" s="304" t="s">
        <v>392</v>
      </c>
      <c r="F107" s="203">
        <v>6</v>
      </c>
      <c r="G107" s="400"/>
      <c r="H107" s="400"/>
      <c r="I107" s="400"/>
      <c r="J107" s="411"/>
      <c r="K107" s="404"/>
      <c r="L107" s="404"/>
      <c r="M107" s="404"/>
      <c r="N107" s="404"/>
      <c r="O107" s="400"/>
      <c r="P107" s="27">
        <v>18</v>
      </c>
      <c r="Q107" s="332">
        <v>0.18</v>
      </c>
      <c r="R107" s="63"/>
    </row>
    <row r="108" spans="1:18" ht="15">
      <c r="A108" s="102"/>
      <c r="B108" s="102"/>
      <c r="C108" s="102"/>
      <c r="D108" s="63" t="s">
        <v>70</v>
      </c>
      <c r="E108" s="203">
        <v>1.8</v>
      </c>
      <c r="F108" s="203">
        <v>1.8</v>
      </c>
      <c r="G108" s="400"/>
      <c r="H108" s="400"/>
      <c r="I108" s="400"/>
      <c r="J108" s="411"/>
      <c r="K108" s="404"/>
      <c r="L108" s="404"/>
      <c r="M108" s="404"/>
      <c r="N108" s="404"/>
      <c r="O108" s="400"/>
      <c r="P108" s="27">
        <v>460</v>
      </c>
      <c r="Q108" s="332">
        <f>P108/1000*E108</f>
        <v>0.8280000000000001</v>
      </c>
      <c r="R108" s="63"/>
    </row>
    <row r="109" spans="1:18" ht="15">
      <c r="A109" s="102"/>
      <c r="B109" s="102"/>
      <c r="C109" s="102"/>
      <c r="D109" s="63" t="s">
        <v>69</v>
      </c>
      <c r="E109" s="203">
        <v>180</v>
      </c>
      <c r="F109" s="106">
        <v>180</v>
      </c>
      <c r="G109" s="400"/>
      <c r="H109" s="400"/>
      <c r="I109" s="400"/>
      <c r="J109" s="411"/>
      <c r="K109" s="404"/>
      <c r="L109" s="404"/>
      <c r="M109" s="404"/>
      <c r="N109" s="404"/>
      <c r="O109" s="400"/>
      <c r="P109" s="202"/>
      <c r="Q109" s="313"/>
      <c r="R109" s="85">
        <f>Q104+Q105+Q106+Q107+Q108</f>
        <v>2.7804</v>
      </c>
    </row>
    <row r="110" spans="1:18" ht="15">
      <c r="A110" s="30"/>
      <c r="B110" s="102"/>
      <c r="C110" s="112"/>
      <c r="D110" s="23"/>
      <c r="E110" s="320"/>
      <c r="F110" s="389"/>
      <c r="G110" s="137"/>
      <c r="H110" s="137"/>
      <c r="I110" s="137"/>
      <c r="J110" s="396"/>
      <c r="K110" s="145"/>
      <c r="L110" s="145"/>
      <c r="M110" s="145"/>
      <c r="N110" s="145"/>
      <c r="O110" s="137"/>
      <c r="P110" s="202"/>
      <c r="Q110" s="313"/>
      <c r="R110" s="85"/>
    </row>
    <row r="111" spans="1:18" ht="15">
      <c r="A111" s="24">
        <v>492</v>
      </c>
      <c r="B111" s="23" t="s">
        <v>338</v>
      </c>
      <c r="C111" s="78" t="s">
        <v>335</v>
      </c>
      <c r="D111" s="113" t="s">
        <v>164</v>
      </c>
      <c r="E111" s="305">
        <v>96</v>
      </c>
      <c r="F111" s="305">
        <v>69</v>
      </c>
      <c r="G111" s="403">
        <v>17.52</v>
      </c>
      <c r="H111" s="403">
        <v>20.23</v>
      </c>
      <c r="I111" s="403">
        <v>28.63</v>
      </c>
      <c r="J111" s="450">
        <v>367.2</v>
      </c>
      <c r="K111" s="403">
        <v>0.1</v>
      </c>
      <c r="L111" s="403">
        <v>0.13</v>
      </c>
      <c r="M111" s="399" t="s">
        <v>340</v>
      </c>
      <c r="N111" s="403">
        <v>33.27</v>
      </c>
      <c r="O111" s="399" t="s">
        <v>341</v>
      </c>
      <c r="P111" s="27">
        <v>140</v>
      </c>
      <c r="Q111" s="333">
        <f>P111/1000*E111</f>
        <v>13.440000000000001</v>
      </c>
      <c r="R111" s="85" t="s">
        <v>116</v>
      </c>
    </row>
    <row r="112" spans="1:18" ht="15">
      <c r="A112" s="30"/>
      <c r="B112" s="102"/>
      <c r="C112" s="112"/>
      <c r="D112" s="114" t="s">
        <v>200</v>
      </c>
      <c r="E112" s="306">
        <v>42</v>
      </c>
      <c r="F112" s="306">
        <v>42</v>
      </c>
      <c r="G112" s="404"/>
      <c r="H112" s="404"/>
      <c r="I112" s="404"/>
      <c r="J112" s="451"/>
      <c r="K112" s="404"/>
      <c r="L112" s="404"/>
      <c r="M112" s="400"/>
      <c r="N112" s="404"/>
      <c r="O112" s="400"/>
      <c r="P112" s="27">
        <v>58</v>
      </c>
      <c r="Q112" s="332">
        <f>P112/1000*E112</f>
        <v>2.436</v>
      </c>
      <c r="R112" s="63"/>
    </row>
    <row r="113" spans="1:18" ht="15">
      <c r="A113" s="30"/>
      <c r="B113" s="102"/>
      <c r="C113" s="112"/>
      <c r="D113" s="114" t="s">
        <v>40</v>
      </c>
      <c r="E113" s="306">
        <v>12</v>
      </c>
      <c r="F113" s="306">
        <v>9.6</v>
      </c>
      <c r="G113" s="404"/>
      <c r="H113" s="404"/>
      <c r="I113" s="404"/>
      <c r="J113" s="451"/>
      <c r="K113" s="404"/>
      <c r="L113" s="404"/>
      <c r="M113" s="400"/>
      <c r="N113" s="404"/>
      <c r="O113" s="400"/>
      <c r="P113" s="27">
        <v>18</v>
      </c>
      <c r="Q113" s="332">
        <f>P113/1000*E113</f>
        <v>0.21599999999999997</v>
      </c>
      <c r="R113" s="63"/>
    </row>
    <row r="114" spans="1:18" ht="15">
      <c r="A114" s="30"/>
      <c r="B114" s="102"/>
      <c r="C114" s="112"/>
      <c r="D114" s="114" t="s">
        <v>165</v>
      </c>
      <c r="E114" s="307" t="s">
        <v>339</v>
      </c>
      <c r="F114" s="306">
        <v>6.4</v>
      </c>
      <c r="G114" s="404"/>
      <c r="H114" s="404"/>
      <c r="I114" s="404"/>
      <c r="J114" s="451"/>
      <c r="K114" s="404"/>
      <c r="L114" s="404"/>
      <c r="M114" s="400"/>
      <c r="N114" s="404"/>
      <c r="O114" s="400"/>
      <c r="P114" s="27">
        <v>88</v>
      </c>
      <c r="Q114" s="332">
        <v>0.69</v>
      </c>
      <c r="R114" s="63"/>
    </row>
    <row r="115" spans="1:18" ht="15">
      <c r="A115" s="30"/>
      <c r="B115" s="102"/>
      <c r="C115" s="112"/>
      <c r="D115" s="114" t="s">
        <v>63</v>
      </c>
      <c r="E115" s="306">
        <v>10.8</v>
      </c>
      <c r="F115" s="306">
        <v>9.6</v>
      </c>
      <c r="G115" s="404"/>
      <c r="H115" s="404"/>
      <c r="I115" s="404"/>
      <c r="J115" s="451"/>
      <c r="K115" s="404"/>
      <c r="L115" s="404"/>
      <c r="M115" s="400"/>
      <c r="N115" s="404"/>
      <c r="O115" s="400"/>
      <c r="P115" s="27">
        <v>18</v>
      </c>
      <c r="Q115" s="332">
        <f aca="true" t="shared" si="6" ref="Q115:Q124">P115/1000*E115</f>
        <v>0.1944</v>
      </c>
      <c r="R115" s="63"/>
    </row>
    <row r="116" spans="1:18" ht="15">
      <c r="A116" s="30"/>
      <c r="B116" s="102"/>
      <c r="C116" s="112"/>
      <c r="D116" s="114" t="s">
        <v>143</v>
      </c>
      <c r="E116" s="306">
        <v>8.9</v>
      </c>
      <c r="F116" s="306">
        <v>8.9</v>
      </c>
      <c r="G116" s="404"/>
      <c r="H116" s="404"/>
      <c r="I116" s="404"/>
      <c r="J116" s="451"/>
      <c r="K116" s="404"/>
      <c r="L116" s="404"/>
      <c r="M116" s="400"/>
      <c r="N116" s="404"/>
      <c r="O116" s="400"/>
      <c r="P116" s="27">
        <v>460</v>
      </c>
      <c r="Q116" s="332">
        <f t="shared" si="6"/>
        <v>4.094</v>
      </c>
      <c r="R116" s="63"/>
    </row>
    <row r="117" spans="1:18" ht="15">
      <c r="A117" s="30"/>
      <c r="B117" s="102"/>
      <c r="C117" s="112"/>
      <c r="D117" s="114" t="s">
        <v>103</v>
      </c>
      <c r="E117" s="307">
        <v>1</v>
      </c>
      <c r="F117" s="306">
        <v>1</v>
      </c>
      <c r="G117" s="404"/>
      <c r="H117" s="404"/>
      <c r="I117" s="404"/>
      <c r="J117" s="451"/>
      <c r="K117" s="405"/>
      <c r="L117" s="405"/>
      <c r="M117" s="401"/>
      <c r="N117" s="405"/>
      <c r="O117" s="401"/>
      <c r="P117" s="27">
        <v>12</v>
      </c>
      <c r="Q117" s="332">
        <f t="shared" si="6"/>
        <v>0.012</v>
      </c>
      <c r="R117" s="269">
        <f>Q111+Q112+Q113+Q114+Q115+Q116+Q117</f>
        <v>21.082400000000007</v>
      </c>
    </row>
    <row r="118" spans="1:18" ht="15">
      <c r="A118" s="24">
        <v>639</v>
      </c>
      <c r="B118" s="23"/>
      <c r="C118" s="78">
        <v>150</v>
      </c>
      <c r="D118" s="113" t="s">
        <v>49</v>
      </c>
      <c r="E118" s="305">
        <v>15</v>
      </c>
      <c r="F118" s="305">
        <v>37.5</v>
      </c>
      <c r="G118" s="402">
        <v>0.45</v>
      </c>
      <c r="H118" s="402">
        <v>0</v>
      </c>
      <c r="I118" s="402">
        <v>23.55</v>
      </c>
      <c r="J118" s="402">
        <v>93</v>
      </c>
      <c r="K118" s="399" t="s">
        <v>167</v>
      </c>
      <c r="L118" s="403">
        <v>0</v>
      </c>
      <c r="M118" s="403"/>
      <c r="N118" s="399" t="s">
        <v>252</v>
      </c>
      <c r="O118" s="399" t="s">
        <v>253</v>
      </c>
      <c r="P118" s="27">
        <v>50</v>
      </c>
      <c r="Q118" s="334">
        <f t="shared" si="6"/>
        <v>0.75</v>
      </c>
      <c r="R118" s="85" t="s">
        <v>116</v>
      </c>
    </row>
    <row r="119" spans="1:18" ht="15">
      <c r="A119" s="102"/>
      <c r="B119" s="102" t="s">
        <v>166</v>
      </c>
      <c r="C119" s="102"/>
      <c r="D119" s="114" t="s">
        <v>33</v>
      </c>
      <c r="E119" s="306">
        <v>15</v>
      </c>
      <c r="F119" s="306">
        <v>15</v>
      </c>
      <c r="G119" s="402"/>
      <c r="H119" s="402"/>
      <c r="I119" s="402"/>
      <c r="J119" s="402"/>
      <c r="K119" s="400"/>
      <c r="L119" s="404"/>
      <c r="M119" s="404"/>
      <c r="N119" s="400"/>
      <c r="O119" s="400"/>
      <c r="P119" s="27">
        <v>45</v>
      </c>
      <c r="Q119" s="334">
        <f t="shared" si="6"/>
        <v>0.6749999999999999</v>
      </c>
      <c r="R119" s="63"/>
    </row>
    <row r="120" spans="1:18" ht="15">
      <c r="A120" s="102"/>
      <c r="B120" s="102" t="s">
        <v>49</v>
      </c>
      <c r="C120" s="102"/>
      <c r="D120" s="114" t="s">
        <v>66</v>
      </c>
      <c r="E120" s="306">
        <v>0.15</v>
      </c>
      <c r="F120" s="306">
        <v>0.15</v>
      </c>
      <c r="G120" s="402"/>
      <c r="H120" s="402"/>
      <c r="I120" s="402"/>
      <c r="J120" s="402"/>
      <c r="K120" s="400"/>
      <c r="L120" s="404"/>
      <c r="M120" s="404"/>
      <c r="N120" s="400"/>
      <c r="O120" s="400"/>
      <c r="P120" s="27">
        <v>280</v>
      </c>
      <c r="Q120" s="334">
        <f t="shared" si="6"/>
        <v>0.042</v>
      </c>
      <c r="R120" s="63"/>
    </row>
    <row r="121" spans="1:18" ht="15">
      <c r="A121" s="103"/>
      <c r="B121" s="102"/>
      <c r="C121" s="103"/>
      <c r="D121" s="115" t="s">
        <v>32</v>
      </c>
      <c r="E121" s="308">
        <v>150</v>
      </c>
      <c r="F121" s="328">
        <v>150</v>
      </c>
      <c r="G121" s="402"/>
      <c r="H121" s="402"/>
      <c r="I121" s="402"/>
      <c r="J121" s="402"/>
      <c r="K121" s="401"/>
      <c r="L121" s="405"/>
      <c r="M121" s="405"/>
      <c r="N121" s="401"/>
      <c r="O121" s="401"/>
      <c r="P121" s="202"/>
      <c r="Q121" s="334">
        <f t="shared" si="6"/>
        <v>0</v>
      </c>
      <c r="R121" s="174">
        <f>Q118+Q119+Q120</f>
        <v>1.4669999999999999</v>
      </c>
    </row>
    <row r="122" spans="1:18" ht="15">
      <c r="A122" s="103"/>
      <c r="B122" s="63" t="s">
        <v>347</v>
      </c>
      <c r="C122" s="103">
        <v>30</v>
      </c>
      <c r="D122" s="115" t="s">
        <v>347</v>
      </c>
      <c r="E122" s="308">
        <v>30</v>
      </c>
      <c r="F122" s="308">
        <v>30</v>
      </c>
      <c r="G122" s="154">
        <v>1.95</v>
      </c>
      <c r="H122" s="154">
        <v>0.3</v>
      </c>
      <c r="I122" s="154">
        <v>10.2</v>
      </c>
      <c r="J122" s="147">
        <v>54.3</v>
      </c>
      <c r="K122" s="138" t="s">
        <v>118</v>
      </c>
      <c r="L122" s="146">
        <v>0.009</v>
      </c>
      <c r="M122" s="146">
        <v>0</v>
      </c>
      <c r="N122" s="138" t="s">
        <v>348</v>
      </c>
      <c r="O122" s="138" t="s">
        <v>349</v>
      </c>
      <c r="P122" s="27">
        <v>40</v>
      </c>
      <c r="Q122" s="334">
        <f t="shared" si="6"/>
        <v>1.2</v>
      </c>
      <c r="R122" s="174">
        <f>Q122</f>
        <v>1.2</v>
      </c>
    </row>
    <row r="123" spans="1:18" ht="15">
      <c r="A123" s="63"/>
      <c r="B123" s="63" t="s">
        <v>52</v>
      </c>
      <c r="C123" s="109">
        <v>25</v>
      </c>
      <c r="D123" s="77" t="s">
        <v>71</v>
      </c>
      <c r="E123" s="309">
        <v>25</v>
      </c>
      <c r="F123" s="309">
        <v>25</v>
      </c>
      <c r="G123" s="77">
        <v>2</v>
      </c>
      <c r="H123" s="77">
        <v>0.3</v>
      </c>
      <c r="I123" s="77">
        <v>10.5</v>
      </c>
      <c r="J123" s="154">
        <v>50.62</v>
      </c>
      <c r="K123" s="63">
        <v>0.04</v>
      </c>
      <c r="L123" s="63">
        <v>0.018</v>
      </c>
      <c r="M123" s="63">
        <v>0</v>
      </c>
      <c r="N123" s="64" t="s">
        <v>352</v>
      </c>
      <c r="O123" s="64" t="s">
        <v>358</v>
      </c>
      <c r="P123" s="27">
        <v>28.33</v>
      </c>
      <c r="Q123" s="334">
        <f t="shared" si="6"/>
        <v>0.7082499999999999</v>
      </c>
      <c r="R123" s="208">
        <f>Q123</f>
        <v>0.7082499999999999</v>
      </c>
    </row>
    <row r="124" spans="1:18" ht="15">
      <c r="A124" s="94"/>
      <c r="B124" s="130" t="s">
        <v>101</v>
      </c>
      <c r="C124" s="58"/>
      <c r="D124" s="58"/>
      <c r="E124" s="310"/>
      <c r="F124" s="310"/>
      <c r="G124" s="57">
        <f>G102+G104+G111+G118+G122+G123</f>
        <v>24860.24</v>
      </c>
      <c r="H124" s="57">
        <f>H102+H104+H111+H118+H122+H123</f>
        <v>44064.87000000001</v>
      </c>
      <c r="I124" s="57" t="s">
        <v>610</v>
      </c>
      <c r="J124" s="391">
        <f>J102+J104+J111+J118+J122+J123</f>
        <v>643.3199999999999</v>
      </c>
      <c r="K124" s="47">
        <v>0.23</v>
      </c>
      <c r="L124" s="47">
        <v>0.18</v>
      </c>
      <c r="M124" s="47">
        <v>13.94</v>
      </c>
      <c r="N124" s="47">
        <v>69.09</v>
      </c>
      <c r="O124" s="57" t="s">
        <v>409</v>
      </c>
      <c r="P124" s="330"/>
      <c r="Q124" s="334">
        <f t="shared" si="6"/>
        <v>0</v>
      </c>
      <c r="R124" s="169">
        <f>R102+R109+R117+R121+R122+R123</f>
        <v>31.238050000000005</v>
      </c>
    </row>
    <row r="125" spans="1:18" ht="15">
      <c r="A125" s="67"/>
      <c r="B125" s="206" t="s">
        <v>53</v>
      </c>
      <c r="C125" s="67"/>
      <c r="D125" s="67"/>
      <c r="E125" s="311"/>
      <c r="F125" s="311"/>
      <c r="G125" s="67"/>
      <c r="H125" s="67"/>
      <c r="I125" s="67"/>
      <c r="J125" s="67"/>
      <c r="K125" s="67"/>
      <c r="L125" s="67"/>
      <c r="M125" s="67"/>
      <c r="N125" s="67"/>
      <c r="O125" s="67"/>
      <c r="P125" s="331"/>
      <c r="Q125" s="200"/>
      <c r="R125" s="67"/>
    </row>
    <row r="126" spans="1:18" ht="15">
      <c r="A126" s="144"/>
      <c r="B126" s="113" t="s">
        <v>473</v>
      </c>
      <c r="C126" s="144">
        <v>60</v>
      </c>
      <c r="D126" s="113" t="s">
        <v>430</v>
      </c>
      <c r="E126" s="305">
        <v>60</v>
      </c>
      <c r="F126" s="305">
        <v>60</v>
      </c>
      <c r="G126" s="403">
        <v>4.44</v>
      </c>
      <c r="H126" s="403">
        <v>6</v>
      </c>
      <c r="I126" s="403">
        <v>45.72</v>
      </c>
      <c r="J126" s="450">
        <v>243.6</v>
      </c>
      <c r="K126" s="403">
        <v>0.06</v>
      </c>
      <c r="L126" s="403">
        <v>0.52</v>
      </c>
      <c r="M126" s="403">
        <v>0</v>
      </c>
      <c r="N126" s="403">
        <v>12</v>
      </c>
      <c r="O126" s="403">
        <v>9</v>
      </c>
      <c r="P126" s="335">
        <v>80</v>
      </c>
      <c r="Q126" s="336">
        <f>P126/1000*E126</f>
        <v>4.8</v>
      </c>
      <c r="R126" s="89">
        <f>Q126</f>
        <v>4.8</v>
      </c>
    </row>
    <row r="127" spans="1:18" ht="15">
      <c r="A127" s="102"/>
      <c r="B127" s="102" t="s">
        <v>474</v>
      </c>
      <c r="C127" s="102"/>
      <c r="D127" s="115"/>
      <c r="E127" s="308"/>
      <c r="F127" s="308"/>
      <c r="G127" s="404"/>
      <c r="H127" s="404"/>
      <c r="I127" s="404"/>
      <c r="J127" s="451"/>
      <c r="K127" s="404"/>
      <c r="L127" s="404"/>
      <c r="M127" s="404"/>
      <c r="N127" s="404"/>
      <c r="O127" s="404"/>
      <c r="P127" s="329" t="s">
        <v>116</v>
      </c>
      <c r="Q127" s="337"/>
      <c r="R127" s="103"/>
    </row>
    <row r="128" spans="1:18" ht="15">
      <c r="A128" s="63">
        <v>698</v>
      </c>
      <c r="B128" s="63" t="s">
        <v>74</v>
      </c>
      <c r="C128" s="63">
        <v>150</v>
      </c>
      <c r="D128" s="77" t="s">
        <v>431</v>
      </c>
      <c r="E128" s="309">
        <v>150</v>
      </c>
      <c r="F128" s="120">
        <v>150</v>
      </c>
      <c r="G128" s="154">
        <v>1.83</v>
      </c>
      <c r="H128" s="154">
        <v>2.25</v>
      </c>
      <c r="I128" s="154">
        <v>6</v>
      </c>
      <c r="J128" s="147">
        <v>87.75</v>
      </c>
      <c r="K128" s="154">
        <v>0.02</v>
      </c>
      <c r="L128" s="154">
        <v>0.02</v>
      </c>
      <c r="M128" s="154">
        <v>0.45</v>
      </c>
      <c r="N128" s="154">
        <v>185</v>
      </c>
      <c r="O128" s="154">
        <v>0.15</v>
      </c>
      <c r="P128" s="180">
        <v>54</v>
      </c>
      <c r="Q128" s="338">
        <f>P128/1000*E128</f>
        <v>8.1</v>
      </c>
      <c r="R128" s="166">
        <f>Q128</f>
        <v>8.1</v>
      </c>
    </row>
    <row r="129" spans="1:18" ht="15">
      <c r="A129" s="94"/>
      <c r="B129" s="164" t="s">
        <v>46</v>
      </c>
      <c r="C129" s="58"/>
      <c r="D129" s="58"/>
      <c r="E129" s="310"/>
      <c r="F129" s="312"/>
      <c r="G129" s="71" t="s">
        <v>613</v>
      </c>
      <c r="H129" s="71" t="s">
        <v>614</v>
      </c>
      <c r="I129" s="72">
        <f>I126+I128</f>
        <v>51.72</v>
      </c>
      <c r="J129" s="55">
        <f>J126+J128</f>
        <v>331.35</v>
      </c>
      <c r="K129" s="47">
        <v>0.1</v>
      </c>
      <c r="L129" s="47">
        <v>0.13</v>
      </c>
      <c r="M129" s="47">
        <v>3.75</v>
      </c>
      <c r="N129" s="47">
        <v>112.08</v>
      </c>
      <c r="O129" s="47">
        <v>1.05</v>
      </c>
      <c r="P129" s="203"/>
      <c r="Q129" s="338">
        <f>P129/1000*E129</f>
        <v>0</v>
      </c>
      <c r="R129" s="169">
        <f>R126+R128</f>
        <v>12.899999999999999</v>
      </c>
    </row>
    <row r="130" spans="1:18" ht="15">
      <c r="A130" s="94"/>
      <c r="B130" s="130" t="s">
        <v>57</v>
      </c>
      <c r="C130" s="58"/>
      <c r="D130" s="58"/>
      <c r="E130" s="310"/>
      <c r="F130" s="312"/>
      <c r="G130" s="284">
        <f>G98+G100+G124+G129</f>
        <v>101730.6</v>
      </c>
      <c r="H130" s="57">
        <f>H98+H100+H124+H129</f>
        <v>114094.39000000001</v>
      </c>
      <c r="I130" s="253" t="e">
        <f>I98+I100+I124+I129</f>
        <v>#VALUE!</v>
      </c>
      <c r="J130" s="392">
        <f>J98+J100+J124+J129</f>
        <v>1463.2399999999998</v>
      </c>
      <c r="K130" s="47">
        <v>0.53</v>
      </c>
      <c r="L130" s="47">
        <v>0.68</v>
      </c>
      <c r="M130" s="47">
        <v>117.71</v>
      </c>
      <c r="N130" s="47">
        <v>494.09</v>
      </c>
      <c r="O130" s="57" t="s">
        <v>410</v>
      </c>
      <c r="P130" s="203"/>
      <c r="Q130" s="338">
        <f>P130/1000*E130</f>
        <v>0</v>
      </c>
      <c r="R130" s="269">
        <f>R98+R100+R124+R129</f>
        <v>72.9656</v>
      </c>
    </row>
    <row r="131" spans="7:15" ht="15"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7:15" ht="15">
      <c r="G132" s="67"/>
      <c r="H132" s="67"/>
      <c r="I132" s="67"/>
      <c r="J132" s="67"/>
      <c r="K132" s="67"/>
      <c r="L132" s="67"/>
      <c r="M132" s="67"/>
      <c r="N132" s="67"/>
      <c r="O132" s="67"/>
    </row>
    <row r="133" spans="7:15" ht="15">
      <c r="G133" s="67"/>
      <c r="H133" s="67"/>
      <c r="I133" s="67"/>
      <c r="J133" s="67"/>
      <c r="K133" s="67"/>
      <c r="L133" s="67"/>
      <c r="M133" s="67"/>
      <c r="N133" s="67"/>
      <c r="O133" s="67"/>
    </row>
    <row r="134" spans="7:15" ht="15">
      <c r="G134" s="67"/>
      <c r="H134" s="67"/>
      <c r="I134" s="67"/>
      <c r="J134" s="67"/>
      <c r="K134" s="67"/>
      <c r="L134" s="67"/>
      <c r="M134" s="67"/>
      <c r="N134" s="67"/>
      <c r="O134" s="67"/>
    </row>
    <row r="135" spans="7:15" ht="15">
      <c r="G135" s="67"/>
      <c r="H135" s="67"/>
      <c r="I135" s="67"/>
      <c r="J135" s="67"/>
      <c r="K135" s="67"/>
      <c r="L135" s="67"/>
      <c r="M135" s="67"/>
      <c r="N135" s="67"/>
      <c r="O135" s="67"/>
    </row>
    <row r="136" spans="7:15" ht="15">
      <c r="G136" s="67"/>
      <c r="H136" s="67"/>
      <c r="I136" s="67"/>
      <c r="J136" s="67"/>
      <c r="K136" s="67"/>
      <c r="L136" s="67"/>
      <c r="M136" s="67"/>
      <c r="N136" s="67"/>
      <c r="O136" s="67"/>
    </row>
    <row r="137" spans="7:15" ht="15">
      <c r="G137" s="67"/>
      <c r="H137" s="67"/>
      <c r="I137" s="67"/>
      <c r="J137" s="67"/>
      <c r="K137" s="67"/>
      <c r="L137" s="67"/>
      <c r="M137" s="67"/>
      <c r="N137" s="67"/>
      <c r="O137" s="67"/>
    </row>
    <row r="138" spans="7:15" ht="15">
      <c r="G138" s="67"/>
      <c r="H138" s="67"/>
      <c r="I138" s="67"/>
      <c r="J138" s="67"/>
      <c r="K138" s="67"/>
      <c r="L138" s="67"/>
      <c r="M138" s="67"/>
      <c r="N138" s="67"/>
      <c r="O138" s="67"/>
    </row>
    <row r="139" spans="7:15" ht="15">
      <c r="G139" s="67"/>
      <c r="H139" s="67"/>
      <c r="I139" s="67"/>
      <c r="J139" s="67"/>
      <c r="K139" s="67"/>
      <c r="L139" s="67"/>
      <c r="M139" s="67"/>
      <c r="N139" s="67"/>
      <c r="O139" s="67"/>
    </row>
    <row r="140" spans="7:15" ht="15"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7:15" ht="15">
      <c r="G141" s="67"/>
      <c r="H141" s="67"/>
      <c r="I141" s="67"/>
      <c r="J141" s="67"/>
      <c r="K141" s="67"/>
      <c r="L141" s="67"/>
      <c r="M141" s="67"/>
      <c r="N141" s="67"/>
      <c r="O141" s="67"/>
    </row>
    <row r="142" spans="7:15" ht="15"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7:15" ht="15"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7:15" ht="15"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7:15" ht="15"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7:15" ht="15"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7:15" ht="15"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7:15" ht="15"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7:15" ht="15"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2:15" ht="15">
      <c r="B150" s="5" t="s">
        <v>117</v>
      </c>
      <c r="G150" s="67"/>
      <c r="H150" s="67"/>
      <c r="I150" s="67"/>
      <c r="J150" s="67"/>
      <c r="K150" s="67"/>
      <c r="L150" s="67"/>
      <c r="M150" s="67"/>
      <c r="N150" s="67"/>
      <c r="O150" s="67"/>
    </row>
    <row r="151" spans="1:18" ht="15">
      <c r="A151" s="14" t="s">
        <v>0</v>
      </c>
      <c r="B151" s="14" t="s">
        <v>1</v>
      </c>
      <c r="C151" s="14" t="s">
        <v>3</v>
      </c>
      <c r="D151" s="14" t="s">
        <v>5</v>
      </c>
      <c r="E151" s="446" t="s">
        <v>3</v>
      </c>
      <c r="F151" s="447"/>
      <c r="G151" s="464" t="s">
        <v>26</v>
      </c>
      <c r="H151" s="465"/>
      <c r="I151" s="465"/>
      <c r="J151" s="73" t="s">
        <v>11</v>
      </c>
      <c r="K151" s="480" t="s">
        <v>13</v>
      </c>
      <c r="L151" s="456"/>
      <c r="M151" s="456"/>
      <c r="N151" s="464" t="s">
        <v>24</v>
      </c>
      <c r="O151" s="465"/>
      <c r="P151" s="17" t="s">
        <v>19</v>
      </c>
      <c r="Q151" s="19" t="s">
        <v>21</v>
      </c>
      <c r="R151" s="19" t="s">
        <v>21</v>
      </c>
    </row>
    <row r="152" spans="1:18" ht="15">
      <c r="A152" s="1"/>
      <c r="B152" s="15" t="s">
        <v>2</v>
      </c>
      <c r="C152" s="15" t="s">
        <v>4</v>
      </c>
      <c r="D152" s="1"/>
      <c r="E152" s="14" t="s">
        <v>6</v>
      </c>
      <c r="F152" s="14" t="s">
        <v>7</v>
      </c>
      <c r="G152" s="466" t="s">
        <v>27</v>
      </c>
      <c r="H152" s="466"/>
      <c r="I152" s="466"/>
      <c r="J152" s="74" t="s">
        <v>12</v>
      </c>
      <c r="K152" s="470" t="s">
        <v>14</v>
      </c>
      <c r="L152" s="472" t="s">
        <v>15</v>
      </c>
      <c r="M152" s="472" t="s">
        <v>16</v>
      </c>
      <c r="N152" s="481" t="s">
        <v>25</v>
      </c>
      <c r="O152" s="481"/>
      <c r="P152" s="18" t="s">
        <v>20</v>
      </c>
      <c r="Q152" s="18" t="s">
        <v>22</v>
      </c>
      <c r="R152" s="18" t="s">
        <v>23</v>
      </c>
    </row>
    <row r="153" spans="1:18" ht="15">
      <c r="A153" s="2"/>
      <c r="B153" s="2"/>
      <c r="C153" s="2"/>
      <c r="D153" s="2"/>
      <c r="E153" s="2"/>
      <c r="F153" s="2"/>
      <c r="G153" s="55" t="s">
        <v>8</v>
      </c>
      <c r="H153" s="55" t="s">
        <v>9</v>
      </c>
      <c r="I153" s="55" t="s">
        <v>10</v>
      </c>
      <c r="J153" s="68"/>
      <c r="K153" s="471"/>
      <c r="L153" s="473"/>
      <c r="M153" s="473"/>
      <c r="N153" s="55" t="s">
        <v>17</v>
      </c>
      <c r="O153" s="55" t="s">
        <v>18</v>
      </c>
      <c r="P153" s="2"/>
      <c r="Q153" s="2"/>
      <c r="R153" s="2"/>
    </row>
    <row r="154" spans="1:18" ht="15">
      <c r="A154" s="448" t="s">
        <v>35</v>
      </c>
      <c r="B154" s="449"/>
      <c r="G154" s="67"/>
      <c r="H154" s="67"/>
      <c r="I154" s="67"/>
      <c r="J154" s="67"/>
      <c r="K154" s="67"/>
      <c r="L154" s="67"/>
      <c r="M154" s="67"/>
      <c r="N154" s="67"/>
      <c r="O154" s="67"/>
      <c r="R154" s="11"/>
    </row>
    <row r="155" spans="1:18" ht="15">
      <c r="A155" s="144">
        <v>300</v>
      </c>
      <c r="B155" s="144" t="s">
        <v>80</v>
      </c>
      <c r="C155" s="144">
        <v>150</v>
      </c>
      <c r="D155" s="63" t="s">
        <v>78</v>
      </c>
      <c r="E155" s="63">
        <v>42</v>
      </c>
      <c r="F155" s="63">
        <v>42</v>
      </c>
      <c r="G155" s="403">
        <v>3.3</v>
      </c>
      <c r="H155" s="403">
        <v>10.2</v>
      </c>
      <c r="I155" s="403">
        <v>50.55</v>
      </c>
      <c r="J155" s="450">
        <v>304.5</v>
      </c>
      <c r="K155" s="403">
        <v>0.02</v>
      </c>
      <c r="L155" s="403">
        <v>0.01</v>
      </c>
      <c r="M155" s="403" t="s">
        <v>119</v>
      </c>
      <c r="N155" s="403">
        <v>26.7</v>
      </c>
      <c r="O155" s="399" t="s">
        <v>326</v>
      </c>
      <c r="P155" s="314">
        <v>58</v>
      </c>
      <c r="Q155" s="79">
        <f aca="true" t="shared" si="7" ref="Q155:Q162">P155/1000*E155</f>
        <v>2.436</v>
      </c>
      <c r="R155" s="169" t="s">
        <v>116</v>
      </c>
    </row>
    <row r="156" spans="1:18" ht="15">
      <c r="A156" s="102"/>
      <c r="B156" s="145" t="s">
        <v>76</v>
      </c>
      <c r="C156" s="102"/>
      <c r="D156" s="63" t="s">
        <v>70</v>
      </c>
      <c r="E156" s="63">
        <v>12</v>
      </c>
      <c r="F156" s="63">
        <v>12</v>
      </c>
      <c r="G156" s="404"/>
      <c r="H156" s="404"/>
      <c r="I156" s="404"/>
      <c r="J156" s="451"/>
      <c r="K156" s="404"/>
      <c r="L156" s="404"/>
      <c r="M156" s="404"/>
      <c r="N156" s="404"/>
      <c r="O156" s="400"/>
      <c r="P156" s="314">
        <v>460</v>
      </c>
      <c r="Q156" s="79">
        <f t="shared" si="7"/>
        <v>5.5200000000000005</v>
      </c>
      <c r="R156" s="47"/>
    </row>
    <row r="157" spans="1:18" ht="15">
      <c r="A157" s="102"/>
      <c r="B157" s="145" t="s">
        <v>77</v>
      </c>
      <c r="C157" s="102"/>
      <c r="D157" s="63" t="s">
        <v>33</v>
      </c>
      <c r="E157" s="63">
        <v>7.5</v>
      </c>
      <c r="F157" s="63">
        <v>7.5</v>
      </c>
      <c r="G157" s="404"/>
      <c r="H157" s="404"/>
      <c r="I157" s="404"/>
      <c r="J157" s="451"/>
      <c r="K157" s="404"/>
      <c r="L157" s="404"/>
      <c r="M157" s="404"/>
      <c r="N157" s="404"/>
      <c r="O157" s="400"/>
      <c r="P157" s="314">
        <v>45</v>
      </c>
      <c r="Q157" s="79">
        <f t="shared" si="7"/>
        <v>0.33749999999999997</v>
      </c>
      <c r="R157" s="47"/>
    </row>
    <row r="158" spans="1:18" ht="15">
      <c r="A158" s="103"/>
      <c r="B158" s="103"/>
      <c r="C158" s="103"/>
      <c r="D158" s="63" t="s">
        <v>79</v>
      </c>
      <c r="E158" s="63">
        <v>19.5</v>
      </c>
      <c r="F158" s="63">
        <v>19.5</v>
      </c>
      <c r="G158" s="405"/>
      <c r="H158" s="405"/>
      <c r="I158" s="405"/>
      <c r="J158" s="474"/>
      <c r="K158" s="405"/>
      <c r="L158" s="405"/>
      <c r="M158" s="405"/>
      <c r="N158" s="405"/>
      <c r="O158" s="401"/>
      <c r="P158" s="314">
        <v>200</v>
      </c>
      <c r="Q158" s="79">
        <f t="shared" si="7"/>
        <v>3.9000000000000004</v>
      </c>
      <c r="R158" s="269">
        <f>Q155+Q156+Q157+Q158</f>
        <v>12.1935</v>
      </c>
    </row>
    <row r="159" spans="1:18" ht="15">
      <c r="A159" s="144">
        <v>1</v>
      </c>
      <c r="B159" s="155" t="s">
        <v>361</v>
      </c>
      <c r="C159" s="144">
        <v>30</v>
      </c>
      <c r="D159" s="63" t="s">
        <v>71</v>
      </c>
      <c r="E159" s="63">
        <v>25</v>
      </c>
      <c r="F159" s="63">
        <v>25</v>
      </c>
      <c r="G159" s="116"/>
      <c r="H159" s="116"/>
      <c r="I159" s="116"/>
      <c r="J159" s="139"/>
      <c r="K159" s="403">
        <v>0.04</v>
      </c>
      <c r="L159" s="403">
        <v>0.03</v>
      </c>
      <c r="M159" s="403" t="s">
        <v>119</v>
      </c>
      <c r="N159" s="403">
        <v>9.25</v>
      </c>
      <c r="O159" s="403">
        <v>0.46</v>
      </c>
      <c r="P159" s="314">
        <v>28.33</v>
      </c>
      <c r="Q159" s="79">
        <f t="shared" si="7"/>
        <v>0.7082499999999999</v>
      </c>
      <c r="R159" s="269" t="s">
        <v>116</v>
      </c>
    </row>
    <row r="160" spans="1:18" ht="15">
      <c r="A160" s="103"/>
      <c r="B160" s="159" t="s">
        <v>362</v>
      </c>
      <c r="C160" s="103"/>
      <c r="D160" s="63" t="s">
        <v>70</v>
      </c>
      <c r="E160" s="63">
        <v>5</v>
      </c>
      <c r="F160" s="63">
        <v>5</v>
      </c>
      <c r="G160" s="118">
        <v>1.4</v>
      </c>
      <c r="H160" s="118">
        <v>11.45</v>
      </c>
      <c r="I160" s="118">
        <v>8.65</v>
      </c>
      <c r="J160" s="143">
        <v>146.36</v>
      </c>
      <c r="K160" s="405"/>
      <c r="L160" s="405"/>
      <c r="M160" s="405"/>
      <c r="N160" s="405"/>
      <c r="O160" s="405"/>
      <c r="P160" s="314">
        <v>460</v>
      </c>
      <c r="Q160" s="79">
        <f t="shared" si="7"/>
        <v>2.3000000000000003</v>
      </c>
      <c r="R160" s="269">
        <f>Q159+Q160</f>
        <v>3.0082500000000003</v>
      </c>
    </row>
    <row r="161" spans="1:18" ht="15">
      <c r="A161" s="144" t="s">
        <v>121</v>
      </c>
      <c r="B161" s="144" t="s">
        <v>122</v>
      </c>
      <c r="C161" s="144">
        <v>150</v>
      </c>
      <c r="D161" s="63" t="s">
        <v>123</v>
      </c>
      <c r="E161" s="63">
        <v>0.7</v>
      </c>
      <c r="F161" s="63">
        <v>0.7</v>
      </c>
      <c r="G161" s="403">
        <v>0.15</v>
      </c>
      <c r="H161" s="403">
        <v>0</v>
      </c>
      <c r="I161" s="403">
        <v>11.25</v>
      </c>
      <c r="J161" s="450">
        <v>43.5</v>
      </c>
      <c r="K161" s="403">
        <v>0</v>
      </c>
      <c r="L161" s="403">
        <v>0</v>
      </c>
      <c r="M161" s="403">
        <v>0</v>
      </c>
      <c r="N161" s="403">
        <v>0.22</v>
      </c>
      <c r="O161" s="403">
        <v>0.03</v>
      </c>
      <c r="P161" s="314">
        <v>480</v>
      </c>
      <c r="Q161" s="79">
        <f t="shared" si="7"/>
        <v>0.33599999999999997</v>
      </c>
      <c r="R161" s="269" t="s">
        <v>116</v>
      </c>
    </row>
    <row r="162" spans="1:18" ht="15">
      <c r="A162" s="102">
        <v>684</v>
      </c>
      <c r="B162" s="102"/>
      <c r="C162" s="102"/>
      <c r="D162" s="63" t="s">
        <v>33</v>
      </c>
      <c r="E162" s="63">
        <v>11.2</v>
      </c>
      <c r="F162" s="63">
        <v>11.2</v>
      </c>
      <c r="G162" s="404"/>
      <c r="H162" s="404"/>
      <c r="I162" s="404"/>
      <c r="J162" s="451"/>
      <c r="K162" s="404"/>
      <c r="L162" s="404"/>
      <c r="M162" s="404"/>
      <c r="N162" s="404"/>
      <c r="O162" s="404"/>
      <c r="P162" s="314">
        <v>45</v>
      </c>
      <c r="Q162" s="79">
        <f t="shared" si="7"/>
        <v>0.504</v>
      </c>
      <c r="R162" s="257"/>
    </row>
    <row r="163" spans="1:18" ht="15">
      <c r="A163" s="102"/>
      <c r="B163" s="102"/>
      <c r="C163" s="102"/>
      <c r="D163" s="63" t="s">
        <v>124</v>
      </c>
      <c r="E163" s="63">
        <v>150</v>
      </c>
      <c r="F163" s="63">
        <v>150</v>
      </c>
      <c r="G163" s="404"/>
      <c r="H163" s="404"/>
      <c r="I163" s="404"/>
      <c r="J163" s="451"/>
      <c r="K163" s="405"/>
      <c r="L163" s="405"/>
      <c r="M163" s="405"/>
      <c r="N163" s="405"/>
      <c r="O163" s="405"/>
      <c r="P163" s="266" t="s">
        <v>116</v>
      </c>
      <c r="Q163" s="79"/>
      <c r="R163" s="269">
        <f>Q161+Q162</f>
        <v>0.84</v>
      </c>
    </row>
    <row r="164" spans="1:18" ht="15">
      <c r="A164" s="94"/>
      <c r="B164" s="164" t="s">
        <v>46</v>
      </c>
      <c r="C164" s="29"/>
      <c r="D164" s="29"/>
      <c r="E164" s="29"/>
      <c r="F164" s="210"/>
      <c r="G164" s="57" t="s">
        <v>615</v>
      </c>
      <c r="H164" s="57" t="s">
        <v>616</v>
      </c>
      <c r="I164" s="47">
        <f>I155+I160+I161</f>
        <v>70.44999999999999</v>
      </c>
      <c r="J164" s="55">
        <f>J155+J160+J161</f>
        <v>494.36</v>
      </c>
      <c r="K164" s="47">
        <v>0.06</v>
      </c>
      <c r="L164" s="47">
        <v>0.04</v>
      </c>
      <c r="M164" s="47">
        <v>0</v>
      </c>
      <c r="N164" s="47">
        <v>36.17</v>
      </c>
      <c r="O164" s="57" t="s">
        <v>319</v>
      </c>
      <c r="P164" s="267"/>
      <c r="Q164" s="79"/>
      <c r="R164" s="269">
        <f>R158+R160+R163</f>
        <v>16.04175</v>
      </c>
    </row>
    <row r="165" spans="1:18" ht="15">
      <c r="A165" s="67"/>
      <c r="B165" s="206" t="s">
        <v>81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68"/>
      <c r="Q165" s="79"/>
      <c r="R165" s="257"/>
    </row>
    <row r="166" spans="1:18" ht="15">
      <c r="A166" s="63">
        <v>698</v>
      </c>
      <c r="B166" s="154" t="s">
        <v>431</v>
      </c>
      <c r="C166" s="154">
        <v>100</v>
      </c>
      <c r="D166" s="63" t="s">
        <v>431</v>
      </c>
      <c r="E166" s="154">
        <v>100</v>
      </c>
      <c r="F166" s="63">
        <v>100</v>
      </c>
      <c r="G166" s="47">
        <v>2.8</v>
      </c>
      <c r="H166" s="47">
        <v>3.2</v>
      </c>
      <c r="I166" s="47">
        <v>4.2</v>
      </c>
      <c r="J166" s="55">
        <v>58.5</v>
      </c>
      <c r="K166" s="47">
        <v>0</v>
      </c>
      <c r="L166" s="47">
        <v>0.11</v>
      </c>
      <c r="M166" s="47">
        <v>0.27</v>
      </c>
      <c r="N166" s="47">
        <v>111</v>
      </c>
      <c r="O166" s="47">
        <v>0.09</v>
      </c>
      <c r="P166" s="314">
        <v>50</v>
      </c>
      <c r="Q166" s="209">
        <f>P166/1000*E166</f>
        <v>5</v>
      </c>
      <c r="R166" s="270">
        <f>Q166</f>
        <v>5</v>
      </c>
    </row>
    <row r="167" spans="1:18" ht="15">
      <c r="A167" s="67"/>
      <c r="B167" s="206" t="s">
        <v>47</v>
      </c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68"/>
      <c r="Q167" s="79">
        <f>P167/1000*E167</f>
        <v>0</v>
      </c>
      <c r="R167" s="257"/>
    </row>
    <row r="168" spans="1:18" ht="15">
      <c r="A168" s="23">
        <v>70</v>
      </c>
      <c r="B168" s="322" t="s">
        <v>475</v>
      </c>
      <c r="C168" s="23">
        <v>40</v>
      </c>
      <c r="D168" s="23" t="s">
        <v>467</v>
      </c>
      <c r="E168" s="23">
        <v>40</v>
      </c>
      <c r="F168" s="23">
        <v>40</v>
      </c>
      <c r="G168" s="23">
        <v>0.32</v>
      </c>
      <c r="H168" s="23">
        <v>0.04</v>
      </c>
      <c r="I168" s="23">
        <v>1</v>
      </c>
      <c r="J168" s="24">
        <v>5.6</v>
      </c>
      <c r="K168" s="23"/>
      <c r="L168" s="23"/>
      <c r="M168" s="23">
        <v>4</v>
      </c>
      <c r="N168" s="23"/>
      <c r="O168" s="23"/>
      <c r="P168" s="349">
        <v>100</v>
      </c>
      <c r="Q168" s="348">
        <f>P168/1000*E168</f>
        <v>4</v>
      </c>
      <c r="R168" s="274">
        <f>Q168</f>
        <v>4</v>
      </c>
    </row>
    <row r="169" spans="1:18" ht="15">
      <c r="A169" s="103"/>
      <c r="B169" s="160" t="s">
        <v>468</v>
      </c>
      <c r="C169" s="103"/>
      <c r="D169" s="103" t="s">
        <v>476</v>
      </c>
      <c r="E169" s="103"/>
      <c r="F169" s="103"/>
      <c r="G169" s="103"/>
      <c r="H169" s="103"/>
      <c r="I169" s="103"/>
      <c r="J169" s="68"/>
      <c r="K169" s="103"/>
      <c r="L169" s="103"/>
      <c r="M169" s="103"/>
      <c r="N169" s="103"/>
      <c r="O169" s="103"/>
      <c r="P169" s="345"/>
      <c r="Q169" s="346"/>
      <c r="R169" s="347"/>
    </row>
    <row r="170" spans="1:18" ht="15">
      <c r="A170" s="144">
        <v>124</v>
      </c>
      <c r="B170" s="144" t="s">
        <v>83</v>
      </c>
      <c r="C170" s="144">
        <v>150</v>
      </c>
      <c r="D170" s="63" t="s">
        <v>86</v>
      </c>
      <c r="E170" s="63">
        <v>37.8</v>
      </c>
      <c r="F170" s="63">
        <v>30</v>
      </c>
      <c r="G170" s="402">
        <v>1.2</v>
      </c>
      <c r="H170" s="402">
        <v>2.58</v>
      </c>
      <c r="I170" s="402">
        <v>4.14</v>
      </c>
      <c r="J170" s="402">
        <v>43.8</v>
      </c>
      <c r="K170" s="403">
        <v>0.04</v>
      </c>
      <c r="L170" s="403">
        <v>0.03</v>
      </c>
      <c r="M170" s="403">
        <v>20.02</v>
      </c>
      <c r="N170" s="403">
        <v>22.04</v>
      </c>
      <c r="O170" s="399" t="s">
        <v>245</v>
      </c>
      <c r="P170" s="266">
        <v>20</v>
      </c>
      <c r="Q170" s="79">
        <f aca="true" t="shared" si="8" ref="Q170:Q181">P170/1000*E170</f>
        <v>0.756</v>
      </c>
      <c r="R170" s="269" t="s">
        <v>116</v>
      </c>
    </row>
    <row r="171" spans="1:18" ht="15">
      <c r="A171" s="102"/>
      <c r="B171" s="145" t="s">
        <v>84</v>
      </c>
      <c r="C171" s="102"/>
      <c r="D171" s="63" t="s">
        <v>39</v>
      </c>
      <c r="E171" s="63">
        <v>24</v>
      </c>
      <c r="F171" s="63">
        <v>18</v>
      </c>
      <c r="G171" s="402"/>
      <c r="H171" s="402"/>
      <c r="I171" s="402"/>
      <c r="J171" s="402"/>
      <c r="K171" s="404"/>
      <c r="L171" s="404"/>
      <c r="M171" s="404"/>
      <c r="N171" s="404"/>
      <c r="O171" s="400"/>
      <c r="P171" s="266">
        <v>18</v>
      </c>
      <c r="Q171" s="79">
        <f t="shared" si="8"/>
        <v>0.43199999999999994</v>
      </c>
      <c r="R171" s="257"/>
    </row>
    <row r="172" spans="1:18" ht="15">
      <c r="A172" s="102"/>
      <c r="B172" s="102"/>
      <c r="C172" s="102"/>
      <c r="D172" s="63" t="s">
        <v>40</v>
      </c>
      <c r="E172" s="63">
        <v>7.8</v>
      </c>
      <c r="F172" s="63">
        <v>6</v>
      </c>
      <c r="G172" s="402"/>
      <c r="H172" s="402"/>
      <c r="I172" s="402"/>
      <c r="J172" s="402"/>
      <c r="K172" s="404"/>
      <c r="L172" s="404"/>
      <c r="M172" s="404"/>
      <c r="N172" s="404"/>
      <c r="O172" s="400"/>
      <c r="P172" s="266">
        <v>18</v>
      </c>
      <c r="Q172" s="79">
        <f t="shared" si="8"/>
        <v>0.1404</v>
      </c>
      <c r="R172" s="257"/>
    </row>
    <row r="173" spans="1:18" ht="15">
      <c r="A173" s="102"/>
      <c r="B173" s="102"/>
      <c r="C173" s="102"/>
      <c r="D173" s="63" t="s">
        <v>85</v>
      </c>
      <c r="E173" s="63">
        <v>1.8</v>
      </c>
      <c r="F173" s="63">
        <v>1.8</v>
      </c>
      <c r="G173" s="402"/>
      <c r="H173" s="402"/>
      <c r="I173" s="402"/>
      <c r="J173" s="402"/>
      <c r="K173" s="404"/>
      <c r="L173" s="404"/>
      <c r="M173" s="404"/>
      <c r="N173" s="404"/>
      <c r="O173" s="400"/>
      <c r="P173" s="266"/>
      <c r="Q173" s="79">
        <f t="shared" si="8"/>
        <v>0</v>
      </c>
      <c r="R173" s="257"/>
    </row>
    <row r="174" spans="1:18" ht="15">
      <c r="A174" s="102"/>
      <c r="B174" s="102"/>
      <c r="C174" s="102"/>
      <c r="D174" s="63" t="s">
        <v>63</v>
      </c>
      <c r="E174" s="63">
        <v>7.2</v>
      </c>
      <c r="F174" s="63">
        <v>5.4</v>
      </c>
      <c r="G174" s="402"/>
      <c r="H174" s="402"/>
      <c r="I174" s="402"/>
      <c r="J174" s="402"/>
      <c r="K174" s="404"/>
      <c r="L174" s="404"/>
      <c r="M174" s="404"/>
      <c r="N174" s="404"/>
      <c r="O174" s="400"/>
      <c r="P174" s="266">
        <v>18</v>
      </c>
      <c r="Q174" s="79">
        <f t="shared" si="8"/>
        <v>0.1296</v>
      </c>
      <c r="R174" s="257"/>
    </row>
    <row r="175" spans="1:18" ht="15">
      <c r="A175" s="102"/>
      <c r="B175" s="102"/>
      <c r="C175" s="102"/>
      <c r="D175" s="63" t="s">
        <v>70</v>
      </c>
      <c r="E175" s="63">
        <v>3</v>
      </c>
      <c r="F175" s="63">
        <v>3</v>
      </c>
      <c r="G175" s="402"/>
      <c r="H175" s="402"/>
      <c r="I175" s="402"/>
      <c r="J175" s="402"/>
      <c r="K175" s="404"/>
      <c r="L175" s="404"/>
      <c r="M175" s="404"/>
      <c r="N175" s="404"/>
      <c r="O175" s="400"/>
      <c r="P175" s="266">
        <v>460</v>
      </c>
      <c r="Q175" s="79">
        <f t="shared" si="8"/>
        <v>1.3800000000000001</v>
      </c>
      <c r="R175" s="257"/>
    </row>
    <row r="176" spans="1:18" ht="15">
      <c r="A176" s="102"/>
      <c r="B176" s="102"/>
      <c r="C176" s="102"/>
      <c r="D176" s="63" t="s">
        <v>103</v>
      </c>
      <c r="E176" s="63">
        <v>1.2</v>
      </c>
      <c r="F176" s="63">
        <v>1.2</v>
      </c>
      <c r="G176" s="402"/>
      <c r="H176" s="402"/>
      <c r="I176" s="402"/>
      <c r="J176" s="402"/>
      <c r="K176" s="404"/>
      <c r="L176" s="404"/>
      <c r="M176" s="404"/>
      <c r="N176" s="404"/>
      <c r="O176" s="400"/>
      <c r="P176" s="266">
        <v>12</v>
      </c>
      <c r="Q176" s="79">
        <f t="shared" si="8"/>
        <v>0.0144</v>
      </c>
      <c r="R176" s="257"/>
    </row>
    <row r="177" spans="1:18" ht="15">
      <c r="A177" s="102"/>
      <c r="B177" s="102"/>
      <c r="C177" s="102"/>
      <c r="D177" s="63" t="s">
        <v>32</v>
      </c>
      <c r="E177" s="63">
        <v>120</v>
      </c>
      <c r="F177" s="63">
        <v>120</v>
      </c>
      <c r="G177" s="402"/>
      <c r="H177" s="402"/>
      <c r="I177" s="402"/>
      <c r="J177" s="402"/>
      <c r="K177" s="404"/>
      <c r="L177" s="404"/>
      <c r="M177" s="404"/>
      <c r="N177" s="404"/>
      <c r="O177" s="400"/>
      <c r="P177" s="266"/>
      <c r="Q177" s="79">
        <f t="shared" si="8"/>
        <v>0</v>
      </c>
      <c r="R177" s="257"/>
    </row>
    <row r="178" spans="1:18" ht="15">
      <c r="A178" s="103"/>
      <c r="B178" s="103"/>
      <c r="C178" s="103"/>
      <c r="D178" s="63" t="s">
        <v>87</v>
      </c>
      <c r="E178" s="63">
        <v>2.3</v>
      </c>
      <c r="F178" s="63">
        <v>2.3</v>
      </c>
      <c r="G178" s="402"/>
      <c r="H178" s="402"/>
      <c r="I178" s="402"/>
      <c r="J178" s="402"/>
      <c r="K178" s="405"/>
      <c r="L178" s="405"/>
      <c r="M178" s="405"/>
      <c r="N178" s="405"/>
      <c r="O178" s="401"/>
      <c r="P178" s="266">
        <v>88</v>
      </c>
      <c r="Q178" s="79">
        <f t="shared" si="8"/>
        <v>0.20239999999999997</v>
      </c>
      <c r="R178" s="271">
        <f>Q170+Q171+Q172+Q173+Q174+Q175+Q177+Q178+Q176</f>
        <v>3.0548</v>
      </c>
    </row>
    <row r="179" spans="1:18" ht="15">
      <c r="A179" s="144">
        <v>388</v>
      </c>
      <c r="B179" s="144" t="s">
        <v>88</v>
      </c>
      <c r="C179" s="144">
        <v>50</v>
      </c>
      <c r="D179" s="63" t="s">
        <v>89</v>
      </c>
      <c r="E179" s="63">
        <v>70</v>
      </c>
      <c r="F179" s="63">
        <v>33.2</v>
      </c>
      <c r="G179" s="402">
        <v>7.87</v>
      </c>
      <c r="H179" s="402">
        <v>9.37</v>
      </c>
      <c r="I179" s="402">
        <v>5.75</v>
      </c>
      <c r="J179" s="402">
        <v>137</v>
      </c>
      <c r="K179" s="399" t="s">
        <v>298</v>
      </c>
      <c r="L179" s="403">
        <v>0.1</v>
      </c>
      <c r="M179" s="403" t="s">
        <v>119</v>
      </c>
      <c r="N179" s="399" t="s">
        <v>299</v>
      </c>
      <c r="O179" s="403">
        <v>0.36</v>
      </c>
      <c r="P179" s="266">
        <v>165</v>
      </c>
      <c r="Q179" s="79">
        <f t="shared" si="8"/>
        <v>11.55</v>
      </c>
      <c r="R179" s="269" t="s">
        <v>116</v>
      </c>
    </row>
    <row r="180" spans="1:18" ht="15">
      <c r="A180" s="102"/>
      <c r="B180" s="102"/>
      <c r="C180" s="102"/>
      <c r="D180" s="63" t="s">
        <v>71</v>
      </c>
      <c r="E180" s="63">
        <v>9</v>
      </c>
      <c r="F180" s="63">
        <v>9</v>
      </c>
      <c r="G180" s="402"/>
      <c r="H180" s="402"/>
      <c r="I180" s="402"/>
      <c r="J180" s="402"/>
      <c r="K180" s="400"/>
      <c r="L180" s="404"/>
      <c r="M180" s="404"/>
      <c r="N180" s="400"/>
      <c r="O180" s="404"/>
      <c r="P180" s="266">
        <v>28.33</v>
      </c>
      <c r="Q180" s="79">
        <f t="shared" si="8"/>
        <v>0.25497</v>
      </c>
      <c r="R180" s="257"/>
    </row>
    <row r="181" spans="1:18" ht="15">
      <c r="A181" s="102"/>
      <c r="B181" s="102"/>
      <c r="C181" s="102"/>
      <c r="D181" s="63" t="s">
        <v>103</v>
      </c>
      <c r="E181" s="63">
        <v>1</v>
      </c>
      <c r="F181" s="63">
        <v>1</v>
      </c>
      <c r="G181" s="402"/>
      <c r="H181" s="402"/>
      <c r="I181" s="402"/>
      <c r="J181" s="402"/>
      <c r="K181" s="400"/>
      <c r="L181" s="404"/>
      <c r="M181" s="404"/>
      <c r="N181" s="400"/>
      <c r="O181" s="404"/>
      <c r="P181" s="266">
        <v>12</v>
      </c>
      <c r="Q181" s="79">
        <f t="shared" si="8"/>
        <v>0.012</v>
      </c>
      <c r="R181" s="257"/>
    </row>
    <row r="182" spans="1:18" ht="15">
      <c r="A182" s="102"/>
      <c r="B182" s="102"/>
      <c r="C182" s="102"/>
      <c r="D182" s="63" t="s">
        <v>32</v>
      </c>
      <c r="E182" s="63">
        <v>13</v>
      </c>
      <c r="F182" s="63">
        <v>13</v>
      </c>
      <c r="G182" s="402"/>
      <c r="H182" s="402"/>
      <c r="I182" s="402"/>
      <c r="J182" s="402"/>
      <c r="K182" s="400"/>
      <c r="L182" s="404"/>
      <c r="M182" s="404"/>
      <c r="N182" s="400"/>
      <c r="O182" s="404"/>
      <c r="P182" s="266"/>
      <c r="Q182" s="79" t="s">
        <v>116</v>
      </c>
      <c r="R182" s="257"/>
    </row>
    <row r="183" spans="1:18" ht="15">
      <c r="A183" s="102"/>
      <c r="B183" s="102"/>
      <c r="C183" s="102"/>
      <c r="D183" s="63" t="s">
        <v>44</v>
      </c>
      <c r="E183" s="63">
        <v>5</v>
      </c>
      <c r="F183" s="63">
        <v>5</v>
      </c>
      <c r="G183" s="402"/>
      <c r="H183" s="402"/>
      <c r="I183" s="402"/>
      <c r="J183" s="402"/>
      <c r="K183" s="400"/>
      <c r="L183" s="404"/>
      <c r="M183" s="404"/>
      <c r="N183" s="400"/>
      <c r="O183" s="404"/>
      <c r="P183" s="266"/>
      <c r="Q183" s="79">
        <f aca="true" t="shared" si="9" ref="Q183:Q188">P183/1000*E183</f>
        <v>0</v>
      </c>
      <c r="R183" s="257"/>
    </row>
    <row r="184" spans="1:18" ht="15">
      <c r="A184" s="103"/>
      <c r="B184" s="103"/>
      <c r="C184" s="103"/>
      <c r="D184" s="63" t="s">
        <v>90</v>
      </c>
      <c r="E184" s="63">
        <v>4</v>
      </c>
      <c r="F184" s="63">
        <v>4</v>
      </c>
      <c r="G184" s="402"/>
      <c r="H184" s="402"/>
      <c r="I184" s="402"/>
      <c r="J184" s="402"/>
      <c r="K184" s="401"/>
      <c r="L184" s="405"/>
      <c r="M184" s="405"/>
      <c r="N184" s="401"/>
      <c r="O184" s="405"/>
      <c r="P184" s="266">
        <v>88</v>
      </c>
      <c r="Q184" s="79">
        <f t="shared" si="9"/>
        <v>0.352</v>
      </c>
      <c r="R184" s="269">
        <f>Q179+Q180+Q183+Q184+Q181</f>
        <v>12.168970000000002</v>
      </c>
    </row>
    <row r="185" spans="1:18" ht="15">
      <c r="A185" s="144">
        <v>215</v>
      </c>
      <c r="B185" s="144" t="s">
        <v>126</v>
      </c>
      <c r="C185" s="144">
        <v>120</v>
      </c>
      <c r="D185" s="63" t="s">
        <v>127</v>
      </c>
      <c r="E185" s="63">
        <v>119</v>
      </c>
      <c r="F185" s="63">
        <v>90.2</v>
      </c>
      <c r="G185" s="403">
        <v>2.52</v>
      </c>
      <c r="H185" s="403">
        <v>11.16</v>
      </c>
      <c r="I185" s="403">
        <v>12.48</v>
      </c>
      <c r="J185" s="450">
        <v>163.2</v>
      </c>
      <c r="K185" s="403">
        <v>0.12</v>
      </c>
      <c r="L185" s="403">
        <v>0.05</v>
      </c>
      <c r="M185" s="403">
        <v>23.31</v>
      </c>
      <c r="N185" s="403">
        <v>25.38</v>
      </c>
      <c r="O185" s="399" t="s">
        <v>327</v>
      </c>
      <c r="P185" s="266">
        <v>18</v>
      </c>
      <c r="Q185" s="79">
        <f t="shared" si="9"/>
        <v>2.142</v>
      </c>
      <c r="R185" s="269" t="s">
        <v>116</v>
      </c>
    </row>
    <row r="186" spans="1:18" ht="15">
      <c r="A186" s="102"/>
      <c r="B186" s="102" t="s">
        <v>114</v>
      </c>
      <c r="C186" s="102"/>
      <c r="D186" s="63" t="s">
        <v>90</v>
      </c>
      <c r="E186" s="63">
        <v>14.4</v>
      </c>
      <c r="F186" s="63">
        <v>14.4</v>
      </c>
      <c r="G186" s="404"/>
      <c r="H186" s="404"/>
      <c r="I186" s="404"/>
      <c r="J186" s="451"/>
      <c r="K186" s="404"/>
      <c r="L186" s="404"/>
      <c r="M186" s="404"/>
      <c r="N186" s="404"/>
      <c r="O186" s="400"/>
      <c r="P186" s="266">
        <v>88</v>
      </c>
      <c r="Q186" s="79">
        <f t="shared" si="9"/>
        <v>1.2671999999999999</v>
      </c>
      <c r="R186" s="257"/>
    </row>
    <row r="187" spans="1:18" ht="15">
      <c r="A187" s="102"/>
      <c r="B187" s="102"/>
      <c r="C187" s="102"/>
      <c r="D187" s="63" t="s">
        <v>63</v>
      </c>
      <c r="E187" s="63">
        <v>63.6</v>
      </c>
      <c r="F187" s="63">
        <v>52.8</v>
      </c>
      <c r="G187" s="404"/>
      <c r="H187" s="404"/>
      <c r="I187" s="404"/>
      <c r="J187" s="451"/>
      <c r="K187" s="404"/>
      <c r="L187" s="404"/>
      <c r="M187" s="404"/>
      <c r="N187" s="404"/>
      <c r="O187" s="400"/>
      <c r="P187" s="266">
        <v>18</v>
      </c>
      <c r="Q187" s="79">
        <f t="shared" si="9"/>
        <v>1.1448</v>
      </c>
      <c r="R187" s="257"/>
    </row>
    <row r="188" spans="1:18" ht="15">
      <c r="A188" s="102"/>
      <c r="B188" s="102"/>
      <c r="C188" s="102"/>
      <c r="D188" s="63" t="s">
        <v>103</v>
      </c>
      <c r="E188" s="63">
        <v>0.7</v>
      </c>
      <c r="F188" s="63">
        <v>0.7</v>
      </c>
      <c r="G188" s="404"/>
      <c r="H188" s="404"/>
      <c r="I188" s="404"/>
      <c r="J188" s="451"/>
      <c r="K188" s="404"/>
      <c r="L188" s="404"/>
      <c r="M188" s="404"/>
      <c r="N188" s="404"/>
      <c r="O188" s="400"/>
      <c r="P188" s="266">
        <v>12</v>
      </c>
      <c r="Q188" s="79">
        <f t="shared" si="9"/>
        <v>0.0084</v>
      </c>
      <c r="R188" s="257"/>
    </row>
    <row r="189" spans="1:18" ht="15">
      <c r="A189" s="103"/>
      <c r="B189" s="103"/>
      <c r="C189" s="103"/>
      <c r="D189" s="63" t="s">
        <v>124</v>
      </c>
      <c r="E189" s="63">
        <v>11.5</v>
      </c>
      <c r="F189" s="63">
        <v>11.5</v>
      </c>
      <c r="G189" s="405"/>
      <c r="H189" s="405"/>
      <c r="I189" s="405"/>
      <c r="J189" s="474"/>
      <c r="K189" s="405"/>
      <c r="L189" s="405"/>
      <c r="M189" s="405"/>
      <c r="N189" s="405"/>
      <c r="O189" s="401"/>
      <c r="P189" s="266" t="s">
        <v>116</v>
      </c>
      <c r="Q189" s="79"/>
      <c r="R189" s="269">
        <f>Q185+Q186+Q188+Q187</f>
        <v>4.5624</v>
      </c>
    </row>
    <row r="190" spans="1:18" ht="15">
      <c r="A190" s="144">
        <v>631</v>
      </c>
      <c r="B190" s="144" t="s">
        <v>91</v>
      </c>
      <c r="C190" s="144">
        <v>150</v>
      </c>
      <c r="D190" s="63" t="s">
        <v>193</v>
      </c>
      <c r="E190" s="63">
        <v>34</v>
      </c>
      <c r="F190" s="63">
        <v>30</v>
      </c>
      <c r="G190" s="403">
        <v>0.15</v>
      </c>
      <c r="H190" s="403">
        <v>0</v>
      </c>
      <c r="I190" s="403">
        <v>26.7</v>
      </c>
      <c r="J190" s="450">
        <v>105</v>
      </c>
      <c r="K190" s="403">
        <v>0.01</v>
      </c>
      <c r="L190" s="403">
        <v>0.01</v>
      </c>
      <c r="M190" s="403">
        <v>3.9</v>
      </c>
      <c r="N190" s="399" t="s">
        <v>478</v>
      </c>
      <c r="O190" s="399" t="s">
        <v>479</v>
      </c>
      <c r="P190" s="266">
        <v>55</v>
      </c>
      <c r="Q190" s="79">
        <f aca="true" t="shared" si="10" ref="Q190:Q200">P190/1000*E190</f>
        <v>1.87</v>
      </c>
      <c r="R190" s="269" t="s">
        <v>116</v>
      </c>
    </row>
    <row r="191" spans="1:18" ht="15">
      <c r="A191" s="102"/>
      <c r="B191" s="145" t="s">
        <v>477</v>
      </c>
      <c r="C191" s="102"/>
      <c r="D191" s="63" t="s">
        <v>33</v>
      </c>
      <c r="E191" s="63">
        <v>18</v>
      </c>
      <c r="F191" s="63">
        <v>18</v>
      </c>
      <c r="G191" s="404"/>
      <c r="H191" s="404"/>
      <c r="I191" s="404"/>
      <c r="J191" s="451"/>
      <c r="K191" s="404"/>
      <c r="L191" s="404"/>
      <c r="M191" s="404"/>
      <c r="N191" s="400"/>
      <c r="O191" s="400"/>
      <c r="P191" s="266">
        <v>45</v>
      </c>
      <c r="Q191" s="79">
        <f t="shared" si="10"/>
        <v>0.8099999999999999</v>
      </c>
      <c r="R191" s="257"/>
    </row>
    <row r="192" spans="1:18" ht="15">
      <c r="A192" s="102"/>
      <c r="B192" s="102"/>
      <c r="C192" s="102"/>
      <c r="D192" s="77" t="s">
        <v>51</v>
      </c>
      <c r="E192" s="77">
        <v>0.15</v>
      </c>
      <c r="F192" s="77">
        <v>0.15</v>
      </c>
      <c r="G192" s="404"/>
      <c r="H192" s="404"/>
      <c r="I192" s="404"/>
      <c r="J192" s="451"/>
      <c r="K192" s="404"/>
      <c r="L192" s="404"/>
      <c r="M192" s="404"/>
      <c r="N192" s="400"/>
      <c r="O192" s="400"/>
      <c r="P192" s="266">
        <v>280</v>
      </c>
      <c r="Q192" s="79">
        <f t="shared" si="10"/>
        <v>0.042</v>
      </c>
      <c r="R192" s="257"/>
    </row>
    <row r="193" spans="1:18" ht="15">
      <c r="A193" s="103"/>
      <c r="B193" s="103"/>
      <c r="C193" s="103"/>
      <c r="D193" s="77" t="s">
        <v>32</v>
      </c>
      <c r="E193" s="77">
        <v>129</v>
      </c>
      <c r="F193" s="77">
        <v>129</v>
      </c>
      <c r="G193" s="405"/>
      <c r="H193" s="405"/>
      <c r="I193" s="405"/>
      <c r="J193" s="474"/>
      <c r="K193" s="405"/>
      <c r="L193" s="405"/>
      <c r="M193" s="405"/>
      <c r="N193" s="401"/>
      <c r="O193" s="401"/>
      <c r="P193" s="266"/>
      <c r="Q193" s="79">
        <f t="shared" si="10"/>
        <v>0</v>
      </c>
      <c r="R193" s="269">
        <f>Q190+Q191+Q192+Q193</f>
        <v>2.722</v>
      </c>
    </row>
    <row r="194" spans="1:18" ht="15">
      <c r="A194" s="103"/>
      <c r="B194" s="103" t="s">
        <v>347</v>
      </c>
      <c r="C194" s="103">
        <v>30</v>
      </c>
      <c r="D194" s="77" t="s">
        <v>347</v>
      </c>
      <c r="E194" s="77">
        <v>30</v>
      </c>
      <c r="F194" s="77">
        <v>30</v>
      </c>
      <c r="G194" s="146">
        <v>1.95</v>
      </c>
      <c r="H194" s="146">
        <v>0.3</v>
      </c>
      <c r="I194" s="146">
        <v>10.2</v>
      </c>
      <c r="J194" s="143">
        <v>54.3</v>
      </c>
      <c r="K194" s="146">
        <v>0.02</v>
      </c>
      <c r="L194" s="146">
        <v>0.009</v>
      </c>
      <c r="M194" s="146">
        <v>0</v>
      </c>
      <c r="N194" s="138" t="s">
        <v>348</v>
      </c>
      <c r="O194" s="138" t="s">
        <v>349</v>
      </c>
      <c r="P194" s="266">
        <v>40</v>
      </c>
      <c r="Q194" s="79">
        <f t="shared" si="10"/>
        <v>1.2</v>
      </c>
      <c r="R194" s="269">
        <f>Q194</f>
        <v>1.2</v>
      </c>
    </row>
    <row r="195" spans="1:18" ht="15">
      <c r="A195" s="63"/>
      <c r="B195" s="154" t="s">
        <v>71</v>
      </c>
      <c r="C195" s="154">
        <v>25</v>
      </c>
      <c r="D195" s="63" t="s">
        <v>71</v>
      </c>
      <c r="E195" s="63">
        <v>25</v>
      </c>
      <c r="F195" s="63">
        <v>25</v>
      </c>
      <c r="G195" s="63">
        <v>2</v>
      </c>
      <c r="H195" s="63">
        <v>0.3</v>
      </c>
      <c r="I195" s="63">
        <v>10.5</v>
      </c>
      <c r="J195" s="154">
        <v>50.62</v>
      </c>
      <c r="K195" s="63" t="s">
        <v>350</v>
      </c>
      <c r="L195" s="63" t="s">
        <v>351</v>
      </c>
      <c r="M195" s="63">
        <v>0</v>
      </c>
      <c r="N195" s="64" t="s">
        <v>352</v>
      </c>
      <c r="O195" s="64" t="s">
        <v>353</v>
      </c>
      <c r="P195" s="266">
        <v>28.33</v>
      </c>
      <c r="Q195" s="79">
        <f t="shared" si="10"/>
        <v>0.7082499999999999</v>
      </c>
      <c r="R195" s="272">
        <f>Q195</f>
        <v>0.7082499999999999</v>
      </c>
    </row>
    <row r="196" spans="1:18" ht="15">
      <c r="A196" s="94"/>
      <c r="B196" s="164" t="s">
        <v>46</v>
      </c>
      <c r="C196" s="29"/>
      <c r="D196" s="29"/>
      <c r="E196" s="29"/>
      <c r="F196" s="210"/>
      <c r="G196" s="47">
        <f>G168+G170+G179+G185+G190+G194+G195</f>
        <v>16.009999999999998</v>
      </c>
      <c r="H196" s="47">
        <f>H168+H170+H179+H185+H190+H194+H195</f>
        <v>23.75</v>
      </c>
      <c r="I196" s="47">
        <f>I168+I170+I179+I185+I190+I194+I195</f>
        <v>70.77</v>
      </c>
      <c r="J196" s="55">
        <f>J168+J170+J179+J185+J190+J194+J195</f>
        <v>559.52</v>
      </c>
      <c r="K196" s="47">
        <v>0.25</v>
      </c>
      <c r="L196" s="47">
        <v>0.2</v>
      </c>
      <c r="M196" s="47">
        <v>43.33</v>
      </c>
      <c r="N196" s="47">
        <v>74.8</v>
      </c>
      <c r="O196" s="252" t="s">
        <v>378</v>
      </c>
      <c r="P196" s="173"/>
      <c r="Q196" s="79">
        <f t="shared" si="10"/>
        <v>0</v>
      </c>
      <c r="R196" s="269">
        <f>R168+R178+R184+R189+R193+R194+R195</f>
        <v>28.416420000000002</v>
      </c>
    </row>
    <row r="197" spans="1:18" ht="15">
      <c r="A197" s="94"/>
      <c r="B197" s="164"/>
      <c r="C197" s="29"/>
      <c r="D197" s="29"/>
      <c r="E197" s="29"/>
      <c r="F197" s="29"/>
      <c r="G197" s="29"/>
      <c r="H197" s="29"/>
      <c r="I197" s="29"/>
      <c r="J197" s="130"/>
      <c r="K197" s="29"/>
      <c r="L197" s="29"/>
      <c r="M197" s="29"/>
      <c r="N197" s="29"/>
      <c r="O197" s="48"/>
      <c r="P197" s="211"/>
      <c r="Q197" s="79">
        <f t="shared" si="10"/>
        <v>0</v>
      </c>
      <c r="R197" s="162"/>
    </row>
    <row r="198" spans="1:18" ht="15">
      <c r="A198" s="94"/>
      <c r="B198" s="130" t="s">
        <v>53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204"/>
      <c r="Q198" s="79">
        <f t="shared" si="10"/>
        <v>0</v>
      </c>
      <c r="R198" s="103"/>
    </row>
    <row r="199" spans="1:18" ht="15">
      <c r="A199" s="144">
        <v>366</v>
      </c>
      <c r="B199" s="144" t="s">
        <v>72</v>
      </c>
      <c r="C199" s="144">
        <v>80</v>
      </c>
      <c r="D199" s="63" t="s">
        <v>129</v>
      </c>
      <c r="E199" s="63">
        <v>75.7</v>
      </c>
      <c r="F199" s="63">
        <v>74.6</v>
      </c>
      <c r="G199" s="402">
        <v>13.68</v>
      </c>
      <c r="H199" s="402">
        <v>9.76</v>
      </c>
      <c r="I199" s="402">
        <v>14.88</v>
      </c>
      <c r="J199" s="402">
        <v>195.2</v>
      </c>
      <c r="K199" s="403">
        <v>0.04</v>
      </c>
      <c r="L199" s="403">
        <v>0.2</v>
      </c>
      <c r="M199" s="403">
        <v>0.38</v>
      </c>
      <c r="N199" s="403">
        <v>136.88</v>
      </c>
      <c r="O199" s="403">
        <v>0.42</v>
      </c>
      <c r="P199" s="324">
        <v>220</v>
      </c>
      <c r="Q199" s="273">
        <f t="shared" si="10"/>
        <v>16.654</v>
      </c>
      <c r="R199" s="85" t="s">
        <v>116</v>
      </c>
    </row>
    <row r="200" spans="1:18" ht="15">
      <c r="A200" s="102"/>
      <c r="B200" s="145" t="s">
        <v>116</v>
      </c>
      <c r="C200" s="102"/>
      <c r="D200" s="63" t="s">
        <v>130</v>
      </c>
      <c r="E200" s="63">
        <v>5.2</v>
      </c>
      <c r="F200" s="63">
        <v>5.2</v>
      </c>
      <c r="G200" s="402"/>
      <c r="H200" s="402"/>
      <c r="I200" s="402"/>
      <c r="J200" s="402"/>
      <c r="K200" s="404"/>
      <c r="L200" s="404"/>
      <c r="M200" s="404"/>
      <c r="N200" s="404"/>
      <c r="O200" s="404"/>
      <c r="P200" s="273">
        <v>29</v>
      </c>
      <c r="Q200" s="273">
        <f t="shared" si="10"/>
        <v>0.15080000000000002</v>
      </c>
      <c r="R200" s="257"/>
    </row>
    <row r="201" spans="1:18" ht="15">
      <c r="A201" s="102"/>
      <c r="B201" s="145" t="s">
        <v>116</v>
      </c>
      <c r="C201" s="102"/>
      <c r="D201" s="63" t="s">
        <v>131</v>
      </c>
      <c r="E201" s="63">
        <v>6.4</v>
      </c>
      <c r="F201" s="63">
        <v>6.4</v>
      </c>
      <c r="G201" s="402"/>
      <c r="H201" s="402"/>
      <c r="I201" s="402"/>
      <c r="J201" s="402"/>
      <c r="K201" s="404"/>
      <c r="L201" s="404"/>
      <c r="M201" s="404"/>
      <c r="N201" s="404"/>
      <c r="O201" s="404"/>
      <c r="P201" s="273" t="s">
        <v>116</v>
      </c>
      <c r="Q201" s="273"/>
      <c r="R201" s="257"/>
    </row>
    <row r="202" spans="1:18" ht="15">
      <c r="A202" s="102"/>
      <c r="B202" s="102"/>
      <c r="C202" s="102"/>
      <c r="D202" s="63" t="s">
        <v>33</v>
      </c>
      <c r="E202" s="63">
        <v>5.2</v>
      </c>
      <c r="F202" s="63">
        <v>5.2</v>
      </c>
      <c r="G202" s="402"/>
      <c r="H202" s="402"/>
      <c r="I202" s="402"/>
      <c r="J202" s="402"/>
      <c r="K202" s="404"/>
      <c r="L202" s="404"/>
      <c r="M202" s="404"/>
      <c r="N202" s="404"/>
      <c r="O202" s="404"/>
      <c r="P202" s="273">
        <v>45</v>
      </c>
      <c r="Q202" s="273">
        <f>P202/1000*E202</f>
        <v>0.23399999999999999</v>
      </c>
      <c r="R202" s="257"/>
    </row>
    <row r="203" spans="1:18" ht="15">
      <c r="A203" s="102"/>
      <c r="B203" s="102"/>
      <c r="C203" s="102"/>
      <c r="D203" s="63" t="s">
        <v>60</v>
      </c>
      <c r="E203" s="63">
        <v>2.2</v>
      </c>
      <c r="F203" s="63">
        <v>2.2</v>
      </c>
      <c r="G203" s="402"/>
      <c r="H203" s="402"/>
      <c r="I203" s="402"/>
      <c r="J203" s="402"/>
      <c r="K203" s="404"/>
      <c r="L203" s="404"/>
      <c r="M203" s="404"/>
      <c r="N203" s="404"/>
      <c r="O203" s="404"/>
      <c r="P203" s="273">
        <v>6.5</v>
      </c>
      <c r="Q203" s="273">
        <f>P203/40*E203</f>
        <v>0.35750000000000004</v>
      </c>
      <c r="R203" s="257"/>
    </row>
    <row r="204" spans="1:18" ht="15">
      <c r="A204" s="102"/>
      <c r="B204" s="102"/>
      <c r="C204" s="102"/>
      <c r="D204" s="63" t="s">
        <v>70</v>
      </c>
      <c r="E204" s="63">
        <v>3.2</v>
      </c>
      <c r="F204" s="63">
        <v>3.2</v>
      </c>
      <c r="G204" s="402"/>
      <c r="H204" s="402"/>
      <c r="I204" s="402"/>
      <c r="J204" s="402"/>
      <c r="K204" s="404"/>
      <c r="L204" s="404"/>
      <c r="M204" s="404"/>
      <c r="N204" s="404"/>
      <c r="O204" s="404"/>
      <c r="P204" s="324">
        <v>460</v>
      </c>
      <c r="Q204" s="273">
        <f>P204/1000*E204</f>
        <v>1.4720000000000002</v>
      </c>
      <c r="R204" s="257"/>
    </row>
    <row r="205" spans="1:18" ht="15">
      <c r="A205" s="102"/>
      <c r="B205" s="102"/>
      <c r="C205" s="102"/>
      <c r="D205" s="63" t="s">
        <v>44</v>
      </c>
      <c r="E205" s="63">
        <v>3.2</v>
      </c>
      <c r="F205" s="63">
        <v>3.2</v>
      </c>
      <c r="G205" s="402"/>
      <c r="H205" s="402"/>
      <c r="I205" s="402"/>
      <c r="J205" s="402"/>
      <c r="K205" s="404"/>
      <c r="L205" s="404"/>
      <c r="M205" s="404"/>
      <c r="N205" s="404"/>
      <c r="O205" s="404"/>
      <c r="P205" s="273"/>
      <c r="Q205" s="273">
        <f>P205/1000*E205</f>
        <v>0</v>
      </c>
      <c r="R205" s="257"/>
    </row>
    <row r="206" spans="1:18" ht="15">
      <c r="A206" s="103"/>
      <c r="B206" s="103"/>
      <c r="C206" s="103"/>
      <c r="D206" s="63" t="s">
        <v>132</v>
      </c>
      <c r="E206" s="63">
        <v>3.2</v>
      </c>
      <c r="F206" s="63">
        <v>3.2</v>
      </c>
      <c r="G206" s="402"/>
      <c r="H206" s="402"/>
      <c r="I206" s="402"/>
      <c r="J206" s="402"/>
      <c r="K206" s="405"/>
      <c r="L206" s="405"/>
      <c r="M206" s="405"/>
      <c r="N206" s="405"/>
      <c r="O206" s="405"/>
      <c r="P206" s="324">
        <v>155</v>
      </c>
      <c r="Q206" s="273">
        <f>P206/1000*E206</f>
        <v>0.496</v>
      </c>
      <c r="R206" s="269">
        <f>Q199+Q200+Q202+Q203+Q204+Q205+Q206</f>
        <v>19.364300000000004</v>
      </c>
    </row>
    <row r="207" spans="1:18" ht="15">
      <c r="A207" s="144">
        <v>697</v>
      </c>
      <c r="B207" s="144" t="s">
        <v>31</v>
      </c>
      <c r="C207" s="144">
        <v>150</v>
      </c>
      <c r="D207" s="63" t="s">
        <v>31</v>
      </c>
      <c r="E207" s="63">
        <v>158.2</v>
      </c>
      <c r="F207" s="63">
        <v>150</v>
      </c>
      <c r="G207" s="154">
        <v>4.2</v>
      </c>
      <c r="H207" s="154">
        <v>4.8</v>
      </c>
      <c r="I207" s="154">
        <v>7.05</v>
      </c>
      <c r="J207" s="154">
        <v>87</v>
      </c>
      <c r="K207" s="63">
        <v>0.04</v>
      </c>
      <c r="L207" s="63">
        <v>0.19</v>
      </c>
      <c r="M207" s="63">
        <v>1.5</v>
      </c>
      <c r="N207" s="63">
        <v>181.5</v>
      </c>
      <c r="O207" s="63">
        <v>0.15</v>
      </c>
      <c r="P207" s="273">
        <v>47</v>
      </c>
      <c r="Q207" s="273">
        <f>P207/1000*E207</f>
        <v>7.4354</v>
      </c>
      <c r="R207" s="274">
        <f>Q207</f>
        <v>7.4354</v>
      </c>
    </row>
    <row r="208" spans="1:18" ht="15">
      <c r="A208" s="94"/>
      <c r="B208" s="130" t="s">
        <v>216</v>
      </c>
      <c r="C208" s="29"/>
      <c r="D208" s="29"/>
      <c r="E208" s="29"/>
      <c r="F208" s="210"/>
      <c r="G208" s="47">
        <f>G199+G207</f>
        <v>17.88</v>
      </c>
      <c r="H208" s="47">
        <f>H199+H207</f>
        <v>14.559999999999999</v>
      </c>
      <c r="I208" s="47">
        <f>I199+I207</f>
        <v>21.93</v>
      </c>
      <c r="J208" s="55">
        <f>J199+J207</f>
        <v>282.2</v>
      </c>
      <c r="K208" s="47">
        <v>0.08</v>
      </c>
      <c r="L208" s="47">
        <v>0.39</v>
      </c>
      <c r="M208" s="57" t="s">
        <v>311</v>
      </c>
      <c r="N208" s="47">
        <v>318.38</v>
      </c>
      <c r="O208" s="47">
        <v>0.57</v>
      </c>
      <c r="P208" s="273"/>
      <c r="Q208" s="275"/>
      <c r="R208" s="269">
        <f>R206+R207</f>
        <v>26.7997</v>
      </c>
    </row>
    <row r="209" spans="1:18" ht="15">
      <c r="A209" s="94"/>
      <c r="B209" s="29" t="s">
        <v>197</v>
      </c>
      <c r="C209" s="58"/>
      <c r="D209" s="58"/>
      <c r="E209" s="58"/>
      <c r="F209" s="168"/>
      <c r="G209" s="57">
        <f>G164+G166+G196+G208</f>
        <v>31174.69</v>
      </c>
      <c r="H209" s="57" t="e">
        <f>H164+H166+H196+H208</f>
        <v>#VALUE!</v>
      </c>
      <c r="I209" s="47">
        <f>I164+I166+I196+I208</f>
        <v>167.35</v>
      </c>
      <c r="J209" s="55">
        <f>J164+J166+J196+J208</f>
        <v>1394.5800000000002</v>
      </c>
      <c r="K209" s="47">
        <v>1.12</v>
      </c>
      <c r="L209" s="47">
        <v>0.65</v>
      </c>
      <c r="M209" s="47">
        <v>54.96</v>
      </c>
      <c r="N209" s="47">
        <v>441.35</v>
      </c>
      <c r="O209" s="57" t="s">
        <v>379</v>
      </c>
      <c r="P209" s="273"/>
      <c r="Q209" s="275"/>
      <c r="R209" s="269">
        <f>R164+R166+R196+R208</f>
        <v>76.25787</v>
      </c>
    </row>
    <row r="210" spans="2:17" ht="15">
      <c r="B210" s="13"/>
      <c r="G210" s="67"/>
      <c r="H210" s="67"/>
      <c r="I210" s="67"/>
      <c r="J210" s="67"/>
      <c r="K210" s="67"/>
      <c r="L210" s="67"/>
      <c r="M210" s="67"/>
      <c r="N210" s="67"/>
      <c r="O210" s="67"/>
      <c r="Q210" s="276"/>
    </row>
    <row r="211" spans="2:15" ht="15">
      <c r="B211" s="13"/>
      <c r="G211" s="67"/>
      <c r="H211" s="67"/>
      <c r="I211" s="67"/>
      <c r="J211" s="67"/>
      <c r="K211" s="67"/>
      <c r="L211" s="67"/>
      <c r="M211" s="67"/>
      <c r="N211" s="67"/>
      <c r="O211" s="67"/>
    </row>
    <row r="212" spans="2:15" ht="15">
      <c r="B212" s="13"/>
      <c r="G212" s="67"/>
      <c r="H212" s="67"/>
      <c r="I212" s="67"/>
      <c r="J212" s="67"/>
      <c r="K212" s="67"/>
      <c r="L212" s="67"/>
      <c r="M212" s="67"/>
      <c r="N212" s="67"/>
      <c r="O212" s="67"/>
    </row>
    <row r="213" spans="2:15" ht="15">
      <c r="B213" s="13"/>
      <c r="G213" s="67"/>
      <c r="H213" s="67"/>
      <c r="I213" s="67"/>
      <c r="J213" s="67"/>
      <c r="K213" s="67"/>
      <c r="L213" s="67"/>
      <c r="M213" s="67"/>
      <c r="N213" s="67"/>
      <c r="O213" s="67"/>
    </row>
    <row r="214" spans="7:15" ht="15">
      <c r="G214" s="67"/>
      <c r="H214" s="67"/>
      <c r="I214" s="67"/>
      <c r="J214" s="67"/>
      <c r="K214" s="67"/>
      <c r="L214" s="67"/>
      <c r="M214" s="67"/>
      <c r="N214" s="67"/>
      <c r="O214" s="67"/>
    </row>
    <row r="215" spans="7:15" ht="15"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7:15" ht="15">
      <c r="G216" s="67"/>
      <c r="H216" s="67"/>
      <c r="I216" s="67"/>
      <c r="J216" s="67"/>
      <c r="K216" s="67"/>
      <c r="L216" s="67"/>
      <c r="M216" s="67"/>
      <c r="N216" s="67"/>
      <c r="O216" s="67"/>
    </row>
    <row r="217" spans="7:15" ht="15">
      <c r="G217" s="67"/>
      <c r="H217" s="67"/>
      <c r="I217" s="67"/>
      <c r="J217" s="67"/>
      <c r="K217" s="67"/>
      <c r="L217" s="67"/>
      <c r="M217" s="67"/>
      <c r="N217" s="67"/>
      <c r="O217" s="67"/>
    </row>
    <row r="218" spans="7:15" ht="15">
      <c r="G218" s="67"/>
      <c r="H218" s="67"/>
      <c r="I218" s="67"/>
      <c r="J218" s="67"/>
      <c r="K218" s="67"/>
      <c r="L218" s="67"/>
      <c r="M218" s="67"/>
      <c r="N218" s="67"/>
      <c r="O218" s="67"/>
    </row>
    <row r="219" spans="7:15" ht="15">
      <c r="G219" s="67"/>
      <c r="H219" s="67"/>
      <c r="I219" s="67"/>
      <c r="J219" s="67"/>
      <c r="K219" s="67"/>
      <c r="L219" s="67"/>
      <c r="M219" s="67"/>
      <c r="N219" s="67"/>
      <c r="O219" s="67"/>
    </row>
    <row r="220" spans="7:15" ht="15">
      <c r="G220" s="67"/>
      <c r="H220" s="67"/>
      <c r="I220" s="67"/>
      <c r="J220" s="67"/>
      <c r="K220" s="67"/>
      <c r="L220" s="67"/>
      <c r="M220" s="67"/>
      <c r="N220" s="67"/>
      <c r="O220" s="67"/>
    </row>
    <row r="221" spans="7:15" ht="15">
      <c r="G221" s="67"/>
      <c r="H221" s="67"/>
      <c r="I221" s="67"/>
      <c r="J221" s="67"/>
      <c r="K221" s="67"/>
      <c r="L221" s="67"/>
      <c r="M221" s="67"/>
      <c r="N221" s="67"/>
      <c r="O221" s="67"/>
    </row>
    <row r="222" spans="7:15" ht="15">
      <c r="G222" s="67"/>
      <c r="H222" s="67"/>
      <c r="I222" s="67"/>
      <c r="J222" s="67"/>
      <c r="K222" s="67"/>
      <c r="L222" s="67"/>
      <c r="M222" s="67"/>
      <c r="N222" s="67"/>
      <c r="O222" s="67"/>
    </row>
    <row r="223" spans="7:15" ht="15">
      <c r="G223" s="67"/>
      <c r="H223" s="67"/>
      <c r="I223" s="67"/>
      <c r="J223" s="67"/>
      <c r="K223" s="67"/>
      <c r="L223" s="67"/>
      <c r="M223" s="67"/>
      <c r="N223" s="67"/>
      <c r="O223" s="67"/>
    </row>
    <row r="224" spans="2:15" ht="15">
      <c r="B224" s="5" t="s">
        <v>169</v>
      </c>
      <c r="G224" s="67"/>
      <c r="H224" s="67"/>
      <c r="I224" s="67"/>
      <c r="J224" s="67"/>
      <c r="K224" s="67"/>
      <c r="L224" s="67"/>
      <c r="M224" s="67"/>
      <c r="N224" s="67"/>
      <c r="O224" s="67"/>
    </row>
    <row r="225" spans="1:18" ht="15">
      <c r="A225" s="51" t="s">
        <v>0</v>
      </c>
      <c r="B225" s="14" t="s">
        <v>1</v>
      </c>
      <c r="C225" s="52" t="s">
        <v>3</v>
      </c>
      <c r="D225" s="14" t="s">
        <v>5</v>
      </c>
      <c r="E225" s="446" t="s">
        <v>3</v>
      </c>
      <c r="F225" s="447"/>
      <c r="G225" s="464" t="s">
        <v>26</v>
      </c>
      <c r="H225" s="465"/>
      <c r="I225" s="465"/>
      <c r="J225" s="73" t="s">
        <v>11</v>
      </c>
      <c r="K225" s="480" t="s">
        <v>13</v>
      </c>
      <c r="L225" s="456"/>
      <c r="M225" s="456"/>
      <c r="N225" s="464" t="s">
        <v>24</v>
      </c>
      <c r="O225" s="465"/>
      <c r="P225" s="17" t="s">
        <v>19</v>
      </c>
      <c r="Q225" s="19" t="s">
        <v>21</v>
      </c>
      <c r="R225" s="19" t="s">
        <v>21</v>
      </c>
    </row>
    <row r="226" spans="1:18" ht="15">
      <c r="A226" s="28"/>
      <c r="B226" s="54" t="s">
        <v>2</v>
      </c>
      <c r="C226" s="53" t="s">
        <v>4</v>
      </c>
      <c r="D226" s="1"/>
      <c r="E226" s="14" t="s">
        <v>6</v>
      </c>
      <c r="F226" s="14" t="s">
        <v>7</v>
      </c>
      <c r="G226" s="466" t="s">
        <v>27</v>
      </c>
      <c r="H226" s="466"/>
      <c r="I226" s="466"/>
      <c r="J226" s="74" t="s">
        <v>12</v>
      </c>
      <c r="K226" s="470" t="s">
        <v>14</v>
      </c>
      <c r="L226" s="472" t="s">
        <v>15</v>
      </c>
      <c r="M226" s="472" t="s">
        <v>16</v>
      </c>
      <c r="N226" s="481" t="s">
        <v>25</v>
      </c>
      <c r="O226" s="481"/>
      <c r="P226" s="18" t="s">
        <v>20</v>
      </c>
      <c r="Q226" s="18" t="s">
        <v>22</v>
      </c>
      <c r="R226" s="18" t="s">
        <v>23</v>
      </c>
    </row>
    <row r="227" spans="1:18" ht="15">
      <c r="A227" s="3"/>
      <c r="B227" s="35"/>
      <c r="C227" s="4"/>
      <c r="D227" s="2"/>
      <c r="E227" s="2"/>
      <c r="F227" s="2"/>
      <c r="G227" s="55" t="s">
        <v>8</v>
      </c>
      <c r="H227" s="55" t="s">
        <v>9</v>
      </c>
      <c r="I227" s="55" t="s">
        <v>10</v>
      </c>
      <c r="J227" s="68"/>
      <c r="K227" s="471"/>
      <c r="L227" s="473"/>
      <c r="M227" s="473"/>
      <c r="N227" s="55" t="s">
        <v>17</v>
      </c>
      <c r="O227" s="55" t="s">
        <v>18</v>
      </c>
      <c r="P227" s="2"/>
      <c r="Q227" s="2"/>
      <c r="R227" s="2"/>
    </row>
    <row r="228" spans="1:18" ht="15">
      <c r="A228" s="32"/>
      <c r="B228" s="56" t="s">
        <v>218</v>
      </c>
      <c r="G228" s="67"/>
      <c r="H228" s="67"/>
      <c r="I228" s="67"/>
      <c r="J228" s="67"/>
      <c r="K228" s="67"/>
      <c r="L228" s="67"/>
      <c r="M228" s="67"/>
      <c r="N228" s="67"/>
      <c r="O228" s="67"/>
      <c r="R228" s="11"/>
    </row>
    <row r="229" spans="1:18" ht="15">
      <c r="A229" s="144">
        <v>311</v>
      </c>
      <c r="B229" s="144" t="s">
        <v>28</v>
      </c>
      <c r="C229" s="144">
        <v>150</v>
      </c>
      <c r="D229" s="168" t="s">
        <v>96</v>
      </c>
      <c r="E229" s="63">
        <v>30</v>
      </c>
      <c r="F229" s="94">
        <v>30</v>
      </c>
      <c r="G229" s="403">
        <v>3.3</v>
      </c>
      <c r="H229" s="467">
        <v>0.9</v>
      </c>
      <c r="I229" s="467">
        <v>28.05</v>
      </c>
      <c r="J229" s="457">
        <v>136.5</v>
      </c>
      <c r="K229" s="403">
        <v>0.1</v>
      </c>
      <c r="L229" s="403">
        <v>0.12</v>
      </c>
      <c r="M229" s="403">
        <v>0.57</v>
      </c>
      <c r="N229" s="403">
        <v>92.48</v>
      </c>
      <c r="O229" s="399" t="s">
        <v>328</v>
      </c>
      <c r="P229" s="79">
        <v>32</v>
      </c>
      <c r="Q229" s="95">
        <f>P229/1000*E229</f>
        <v>0.96</v>
      </c>
      <c r="R229" s="89" t="s">
        <v>116</v>
      </c>
    </row>
    <row r="230" spans="1:18" ht="15">
      <c r="A230" s="102"/>
      <c r="B230" s="145" t="s">
        <v>94</v>
      </c>
      <c r="C230" s="145"/>
      <c r="D230" s="168" t="s">
        <v>31</v>
      </c>
      <c r="E230" s="63">
        <v>75</v>
      </c>
      <c r="F230" s="94">
        <v>75</v>
      </c>
      <c r="G230" s="404"/>
      <c r="H230" s="468"/>
      <c r="I230" s="468"/>
      <c r="J230" s="458"/>
      <c r="K230" s="404"/>
      <c r="L230" s="404"/>
      <c r="M230" s="404"/>
      <c r="N230" s="404"/>
      <c r="O230" s="400"/>
      <c r="P230" s="79">
        <v>47</v>
      </c>
      <c r="Q230" s="95">
        <f>P230/1000*E230</f>
        <v>3.525</v>
      </c>
      <c r="R230" s="89"/>
    </row>
    <row r="231" spans="1:18" ht="15">
      <c r="A231" s="102"/>
      <c r="B231" s="145" t="s">
        <v>95</v>
      </c>
      <c r="C231" s="145"/>
      <c r="D231" s="168" t="s">
        <v>32</v>
      </c>
      <c r="E231" s="63">
        <v>52.5</v>
      </c>
      <c r="F231" s="94">
        <v>52.5</v>
      </c>
      <c r="G231" s="404"/>
      <c r="H231" s="468"/>
      <c r="I231" s="468"/>
      <c r="J231" s="458"/>
      <c r="K231" s="404"/>
      <c r="L231" s="404"/>
      <c r="M231" s="404"/>
      <c r="N231" s="404"/>
      <c r="O231" s="400"/>
      <c r="P231" s="79"/>
      <c r="Q231" s="95">
        <f>P231/1000*E231</f>
        <v>0</v>
      </c>
      <c r="R231" s="89"/>
    </row>
    <row r="232" spans="1:18" ht="15">
      <c r="A232" s="102"/>
      <c r="B232" s="102" t="s">
        <v>295</v>
      </c>
      <c r="C232" s="145"/>
      <c r="D232" s="168" t="s">
        <v>33</v>
      </c>
      <c r="E232" s="63">
        <v>15</v>
      </c>
      <c r="F232" s="94">
        <v>15</v>
      </c>
      <c r="G232" s="404"/>
      <c r="H232" s="468"/>
      <c r="I232" s="468"/>
      <c r="J232" s="458"/>
      <c r="K232" s="404"/>
      <c r="L232" s="404"/>
      <c r="M232" s="404"/>
      <c r="N232" s="404"/>
      <c r="O232" s="400"/>
      <c r="P232" s="79">
        <v>45</v>
      </c>
      <c r="Q232" s="95">
        <f>P232/1000*E232</f>
        <v>0.6749999999999999</v>
      </c>
      <c r="R232" s="89"/>
    </row>
    <row r="233" spans="1:18" ht="15">
      <c r="A233" s="103"/>
      <c r="B233" s="159" t="s">
        <v>116</v>
      </c>
      <c r="C233" s="146"/>
      <c r="D233" s="77" t="s">
        <v>116</v>
      </c>
      <c r="E233" s="77" t="s">
        <v>116</v>
      </c>
      <c r="F233" s="77" t="s">
        <v>116</v>
      </c>
      <c r="G233" s="405"/>
      <c r="H233" s="469"/>
      <c r="I233" s="469"/>
      <c r="J233" s="459"/>
      <c r="K233" s="405"/>
      <c r="L233" s="405"/>
      <c r="M233" s="405"/>
      <c r="N233" s="405"/>
      <c r="O233" s="401"/>
      <c r="P233" s="27" t="s">
        <v>116</v>
      </c>
      <c r="Q233" s="95" t="s">
        <v>116</v>
      </c>
      <c r="R233" s="176">
        <f>Q229+Q230+Q231+Q232</f>
        <v>5.159999999999999</v>
      </c>
    </row>
    <row r="234" spans="1:18" ht="15">
      <c r="A234" s="144">
        <v>1</v>
      </c>
      <c r="B234" s="155" t="s">
        <v>363</v>
      </c>
      <c r="C234" s="144">
        <v>30</v>
      </c>
      <c r="D234" s="63" t="s">
        <v>71</v>
      </c>
      <c r="E234" s="63">
        <v>25</v>
      </c>
      <c r="F234" s="63">
        <v>25</v>
      </c>
      <c r="G234" s="116"/>
      <c r="H234" s="116"/>
      <c r="I234" s="116"/>
      <c r="J234" s="139"/>
      <c r="K234" s="403">
        <v>0.04</v>
      </c>
      <c r="L234" s="403">
        <v>0.03</v>
      </c>
      <c r="M234" s="403" t="s">
        <v>119</v>
      </c>
      <c r="N234" s="403">
        <v>9.25</v>
      </c>
      <c r="O234" s="403">
        <v>0.46</v>
      </c>
      <c r="P234" s="79">
        <v>28.36</v>
      </c>
      <c r="Q234" s="79">
        <f aca="true" t="shared" si="11" ref="Q234:Q239">P234/1000*E234</f>
        <v>0.709</v>
      </c>
      <c r="R234" s="169" t="s">
        <v>116</v>
      </c>
    </row>
    <row r="235" spans="1:18" ht="15">
      <c r="A235" s="103"/>
      <c r="B235" s="159" t="s">
        <v>362</v>
      </c>
      <c r="C235" s="103"/>
      <c r="D235" s="63" t="s">
        <v>70</v>
      </c>
      <c r="E235" s="63">
        <v>5</v>
      </c>
      <c r="F235" s="63">
        <v>5</v>
      </c>
      <c r="G235" s="118">
        <v>1.4</v>
      </c>
      <c r="H235" s="118">
        <v>11.45</v>
      </c>
      <c r="I235" s="118">
        <v>8.65</v>
      </c>
      <c r="J235" s="143">
        <v>146.36</v>
      </c>
      <c r="K235" s="405"/>
      <c r="L235" s="405"/>
      <c r="M235" s="405"/>
      <c r="N235" s="405"/>
      <c r="O235" s="405"/>
      <c r="P235" s="324">
        <v>460</v>
      </c>
      <c r="Q235" s="79">
        <f t="shared" si="11"/>
        <v>2.3000000000000003</v>
      </c>
      <c r="R235" s="169">
        <f>Q234+Q235</f>
        <v>3.0090000000000003</v>
      </c>
    </row>
    <row r="236" spans="1:18" ht="15">
      <c r="A236" s="144" t="s">
        <v>170</v>
      </c>
      <c r="B236" s="23" t="s">
        <v>188</v>
      </c>
      <c r="C236" s="144">
        <v>150</v>
      </c>
      <c r="D236" s="77" t="s">
        <v>37</v>
      </c>
      <c r="E236" s="77">
        <v>0.7</v>
      </c>
      <c r="F236" s="77">
        <v>0.7</v>
      </c>
      <c r="G236" s="403">
        <v>0.23</v>
      </c>
      <c r="H236" s="403">
        <v>0</v>
      </c>
      <c r="I236" s="467">
        <v>11.4</v>
      </c>
      <c r="J236" s="450">
        <v>45</v>
      </c>
      <c r="K236" s="403">
        <v>0.02</v>
      </c>
      <c r="L236" s="403" t="s">
        <v>125</v>
      </c>
      <c r="M236" s="399" t="s">
        <v>254</v>
      </c>
      <c r="N236" s="399" t="s">
        <v>255</v>
      </c>
      <c r="O236" s="403">
        <v>0.06</v>
      </c>
      <c r="P236" s="350">
        <v>480</v>
      </c>
      <c r="Q236" s="95">
        <f t="shared" si="11"/>
        <v>0.33599999999999997</v>
      </c>
      <c r="R236" s="85" t="s">
        <v>116</v>
      </c>
    </row>
    <row r="237" spans="1:18" ht="15">
      <c r="A237" s="145">
        <v>684</v>
      </c>
      <c r="B237" s="102"/>
      <c r="C237" s="145"/>
      <c r="D237" s="77" t="s">
        <v>33</v>
      </c>
      <c r="E237" s="77">
        <v>11.2</v>
      </c>
      <c r="F237" s="77">
        <v>11.2</v>
      </c>
      <c r="G237" s="404"/>
      <c r="H237" s="404"/>
      <c r="I237" s="468"/>
      <c r="J237" s="451"/>
      <c r="K237" s="404"/>
      <c r="L237" s="404"/>
      <c r="M237" s="400"/>
      <c r="N237" s="400"/>
      <c r="O237" s="404"/>
      <c r="P237" s="80">
        <v>45</v>
      </c>
      <c r="Q237" s="95">
        <f t="shared" si="11"/>
        <v>0.504</v>
      </c>
      <c r="R237" s="85"/>
    </row>
    <row r="238" spans="1:18" ht="15">
      <c r="A238" s="145"/>
      <c r="B238" s="212" t="s">
        <v>116</v>
      </c>
      <c r="C238" s="145"/>
      <c r="D238" s="77" t="s">
        <v>32</v>
      </c>
      <c r="E238" s="77">
        <v>112.5</v>
      </c>
      <c r="F238" s="77">
        <v>112.5</v>
      </c>
      <c r="G238" s="404"/>
      <c r="H238" s="404"/>
      <c r="I238" s="468"/>
      <c r="J238" s="451"/>
      <c r="K238" s="404"/>
      <c r="L238" s="404"/>
      <c r="M238" s="400"/>
      <c r="N238" s="400"/>
      <c r="O238" s="404"/>
      <c r="P238" s="63"/>
      <c r="Q238" s="95">
        <f t="shared" si="11"/>
        <v>0</v>
      </c>
      <c r="R238" s="85"/>
    </row>
    <row r="239" spans="1:18" ht="15">
      <c r="A239" s="146"/>
      <c r="B239" s="150"/>
      <c r="C239" s="146"/>
      <c r="D239" s="77"/>
      <c r="E239" s="100"/>
      <c r="F239" s="100"/>
      <c r="G239" s="405"/>
      <c r="H239" s="405"/>
      <c r="I239" s="469"/>
      <c r="J239" s="474"/>
      <c r="K239" s="405"/>
      <c r="L239" s="405"/>
      <c r="M239" s="401"/>
      <c r="N239" s="401"/>
      <c r="O239" s="405"/>
      <c r="P239" s="27"/>
      <c r="Q239" s="95">
        <f t="shared" si="11"/>
        <v>0</v>
      </c>
      <c r="R239" s="169">
        <f>Q236+Q237+Q238+Q239</f>
        <v>0.84</v>
      </c>
    </row>
    <row r="240" spans="1:18" ht="15">
      <c r="A240" s="147"/>
      <c r="B240" s="132" t="s">
        <v>101</v>
      </c>
      <c r="C240" s="157"/>
      <c r="D240" s="213"/>
      <c r="E240" s="214"/>
      <c r="F240" s="214"/>
      <c r="G240" s="391">
        <v>4.93</v>
      </c>
      <c r="H240" s="391">
        <v>12.35</v>
      </c>
      <c r="I240" s="76">
        <f>I229+I235+I236</f>
        <v>48.1</v>
      </c>
      <c r="J240" s="340">
        <f>J229+J235+J236</f>
        <v>327.86</v>
      </c>
      <c r="K240" s="47">
        <v>0.16</v>
      </c>
      <c r="L240" s="47">
        <v>0.16</v>
      </c>
      <c r="M240" s="57" t="s">
        <v>303</v>
      </c>
      <c r="N240" s="47">
        <v>104.05</v>
      </c>
      <c r="O240" s="57" t="s">
        <v>329</v>
      </c>
      <c r="P240" s="63"/>
      <c r="Q240" s="95"/>
      <c r="R240" s="269">
        <f>R233+R235+R239</f>
        <v>9.009</v>
      </c>
    </row>
    <row r="241" spans="1:18" ht="15">
      <c r="A241" s="34"/>
      <c r="B241" s="39" t="s">
        <v>81</v>
      </c>
      <c r="C241" s="25"/>
      <c r="D241" s="38"/>
      <c r="E241" s="40"/>
      <c r="F241" s="40"/>
      <c r="G241" s="131"/>
      <c r="H241" s="131"/>
      <c r="I241" s="132"/>
      <c r="J241" s="130"/>
      <c r="K241" s="29"/>
      <c r="L241" s="29"/>
      <c r="M241" s="48"/>
      <c r="N241" s="29"/>
      <c r="O241" s="48"/>
      <c r="P241" s="8"/>
      <c r="Q241" s="135"/>
      <c r="R241" s="41"/>
    </row>
    <row r="242" spans="1:18" ht="15">
      <c r="A242" s="147">
        <v>698</v>
      </c>
      <c r="B242" s="76" t="s">
        <v>431</v>
      </c>
      <c r="C242" s="154">
        <v>100</v>
      </c>
      <c r="D242" s="77" t="s">
        <v>431</v>
      </c>
      <c r="E242" s="100" t="s">
        <v>313</v>
      </c>
      <c r="F242" s="100" t="s">
        <v>313</v>
      </c>
      <c r="G242" s="75" t="s">
        <v>617</v>
      </c>
      <c r="H242" s="75" t="s">
        <v>618</v>
      </c>
      <c r="I242" s="76">
        <v>4.2</v>
      </c>
      <c r="J242" s="340">
        <v>58.5</v>
      </c>
      <c r="K242" s="47">
        <v>0</v>
      </c>
      <c r="L242" s="47">
        <v>0.11</v>
      </c>
      <c r="M242" s="57" t="s">
        <v>435</v>
      </c>
      <c r="N242" s="47">
        <v>111</v>
      </c>
      <c r="O242" s="57" t="s">
        <v>436</v>
      </c>
      <c r="P242" s="215">
        <v>50</v>
      </c>
      <c r="Q242" s="209">
        <f>P242/1000*E242</f>
        <v>5</v>
      </c>
      <c r="R242" s="166">
        <f>Q242</f>
        <v>5</v>
      </c>
    </row>
    <row r="243" spans="1:18" ht="15">
      <c r="A243" s="216"/>
      <c r="B243" s="130" t="s">
        <v>98</v>
      </c>
      <c r="C243" s="130"/>
      <c r="D243" s="29"/>
      <c r="E243" s="29"/>
      <c r="F243" s="29"/>
      <c r="G243" s="29" t="s">
        <v>116</v>
      </c>
      <c r="H243" s="29" t="s">
        <v>116</v>
      </c>
      <c r="I243" s="29" t="s">
        <v>116</v>
      </c>
      <c r="J243" s="130" t="s">
        <v>116</v>
      </c>
      <c r="K243" s="29"/>
      <c r="L243" s="29"/>
      <c r="M243" s="29"/>
      <c r="N243" s="29"/>
      <c r="O243" s="29"/>
      <c r="P243" s="29"/>
      <c r="Q243" s="95"/>
      <c r="R243" s="183" t="s">
        <v>116</v>
      </c>
    </row>
    <row r="244" spans="1:18" ht="15">
      <c r="A244" s="351">
        <v>70</v>
      </c>
      <c r="B244" s="322" t="s">
        <v>467</v>
      </c>
      <c r="C244" s="322">
        <v>40</v>
      </c>
      <c r="D244" s="351" t="s">
        <v>467</v>
      </c>
      <c r="E244" s="351">
        <v>40</v>
      </c>
      <c r="F244" s="351">
        <v>40</v>
      </c>
      <c r="G244" s="351">
        <v>0.32</v>
      </c>
      <c r="H244" s="351">
        <v>0.04</v>
      </c>
      <c r="I244" s="351">
        <v>1</v>
      </c>
      <c r="J244" s="322">
        <v>5.6</v>
      </c>
      <c r="K244" s="351"/>
      <c r="L244" s="351"/>
      <c r="M244" s="351">
        <v>4</v>
      </c>
      <c r="N244" s="351"/>
      <c r="O244" s="351"/>
      <c r="P244" s="353">
        <v>100</v>
      </c>
      <c r="Q244" s="288">
        <f>P244/1000*E244</f>
        <v>4</v>
      </c>
      <c r="R244" s="354">
        <f>Q244</f>
        <v>4</v>
      </c>
    </row>
    <row r="245" spans="1:18" ht="15">
      <c r="A245" s="352"/>
      <c r="B245" s="160" t="s">
        <v>468</v>
      </c>
      <c r="C245" s="160"/>
      <c r="D245" s="61" t="s">
        <v>468</v>
      </c>
      <c r="E245" s="61"/>
      <c r="F245" s="61"/>
      <c r="G245" s="61"/>
      <c r="H245" s="61"/>
      <c r="I245" s="61"/>
      <c r="J245" s="160"/>
      <c r="K245" s="61"/>
      <c r="L245" s="61"/>
      <c r="M245" s="61"/>
      <c r="N245" s="61"/>
      <c r="O245" s="61"/>
      <c r="P245" s="61"/>
      <c r="Q245" s="346"/>
      <c r="R245" s="162"/>
    </row>
    <row r="246" spans="1:18" ht="15">
      <c r="A246" s="23">
        <v>111</v>
      </c>
      <c r="B246" s="23" t="s">
        <v>437</v>
      </c>
      <c r="C246" s="23">
        <v>150</v>
      </c>
      <c r="D246" s="63" t="s">
        <v>195</v>
      </c>
      <c r="E246" s="109">
        <v>30</v>
      </c>
      <c r="F246" s="109">
        <v>24</v>
      </c>
      <c r="G246" s="461">
        <v>2.34</v>
      </c>
      <c r="H246" s="403">
        <v>2.58</v>
      </c>
      <c r="I246" s="403">
        <v>9.6</v>
      </c>
      <c r="J246" s="450">
        <v>70.8</v>
      </c>
      <c r="K246" s="403">
        <v>34.05</v>
      </c>
      <c r="L246" s="403">
        <v>1.47</v>
      </c>
      <c r="M246" s="399" t="s">
        <v>439</v>
      </c>
      <c r="N246" s="399" t="s">
        <v>120</v>
      </c>
      <c r="O246" s="399" t="s">
        <v>440</v>
      </c>
      <c r="P246" s="27">
        <v>18</v>
      </c>
      <c r="Q246" s="27">
        <f aca="true" t="shared" si="12" ref="Q246:Q274">P246/1000*E246</f>
        <v>0.5399999999999999</v>
      </c>
      <c r="R246" s="63"/>
    </row>
    <row r="247" spans="1:18" ht="15">
      <c r="A247" s="102"/>
      <c r="B247" s="102"/>
      <c r="C247" s="102"/>
      <c r="D247" s="63" t="s">
        <v>62</v>
      </c>
      <c r="E247" s="110">
        <v>15</v>
      </c>
      <c r="F247" s="110">
        <v>12</v>
      </c>
      <c r="G247" s="462"/>
      <c r="H247" s="404"/>
      <c r="I247" s="404"/>
      <c r="J247" s="451"/>
      <c r="K247" s="404"/>
      <c r="L247" s="404"/>
      <c r="M247" s="400"/>
      <c r="N247" s="400"/>
      <c r="O247" s="400"/>
      <c r="P247" s="27">
        <v>20</v>
      </c>
      <c r="Q247" s="27">
        <f t="shared" si="12"/>
        <v>0.3</v>
      </c>
      <c r="R247" s="63"/>
    </row>
    <row r="248" spans="1:18" ht="15">
      <c r="A248" s="102"/>
      <c r="B248" s="102"/>
      <c r="C248" s="102"/>
      <c r="D248" s="63" t="s">
        <v>39</v>
      </c>
      <c r="E248" s="109">
        <v>7.8</v>
      </c>
      <c r="F248" s="109">
        <v>6</v>
      </c>
      <c r="G248" s="462"/>
      <c r="H248" s="404"/>
      <c r="I248" s="404"/>
      <c r="J248" s="451"/>
      <c r="K248" s="404"/>
      <c r="L248" s="404"/>
      <c r="M248" s="400"/>
      <c r="N248" s="400"/>
      <c r="O248" s="400"/>
      <c r="P248" s="27">
        <v>18</v>
      </c>
      <c r="Q248" s="27">
        <f t="shared" si="12"/>
        <v>0.1404</v>
      </c>
      <c r="R248" s="63"/>
    </row>
    <row r="249" spans="1:18" ht="15">
      <c r="A249" s="102"/>
      <c r="B249" s="102"/>
      <c r="C249" s="102"/>
      <c r="D249" s="63" t="s">
        <v>438</v>
      </c>
      <c r="E249" s="110">
        <v>6</v>
      </c>
      <c r="F249" s="110">
        <v>6</v>
      </c>
      <c r="G249" s="462"/>
      <c r="H249" s="404"/>
      <c r="I249" s="404"/>
      <c r="J249" s="451"/>
      <c r="K249" s="404"/>
      <c r="L249" s="404"/>
      <c r="M249" s="400"/>
      <c r="N249" s="400"/>
      <c r="O249" s="400"/>
      <c r="P249" s="27">
        <v>100</v>
      </c>
      <c r="Q249" s="27">
        <f t="shared" si="12"/>
        <v>0.6000000000000001</v>
      </c>
      <c r="R249" s="63"/>
    </row>
    <row r="250" spans="1:18" ht="15">
      <c r="A250" s="102"/>
      <c r="B250" s="102"/>
      <c r="C250" s="102"/>
      <c r="D250" s="63" t="s">
        <v>40</v>
      </c>
      <c r="E250" s="110">
        <v>7.8</v>
      </c>
      <c r="F250" s="110">
        <v>6</v>
      </c>
      <c r="G250" s="462"/>
      <c r="H250" s="404"/>
      <c r="I250" s="404"/>
      <c r="J250" s="451"/>
      <c r="K250" s="404"/>
      <c r="L250" s="404"/>
      <c r="M250" s="400"/>
      <c r="N250" s="400"/>
      <c r="O250" s="400"/>
      <c r="P250" s="27">
        <v>18</v>
      </c>
      <c r="Q250" s="27">
        <f t="shared" si="12"/>
        <v>0.1404</v>
      </c>
      <c r="R250" s="63"/>
    </row>
    <row r="251" spans="1:18" ht="15">
      <c r="A251" s="102"/>
      <c r="B251" s="102"/>
      <c r="C251" s="102"/>
      <c r="D251" s="63" t="s">
        <v>63</v>
      </c>
      <c r="E251" s="110">
        <v>7.2</v>
      </c>
      <c r="F251" s="110">
        <v>6</v>
      </c>
      <c r="G251" s="462"/>
      <c r="H251" s="404"/>
      <c r="I251" s="404"/>
      <c r="J251" s="451"/>
      <c r="K251" s="404"/>
      <c r="L251" s="404"/>
      <c r="M251" s="400"/>
      <c r="N251" s="400"/>
      <c r="O251" s="400"/>
      <c r="P251" s="27">
        <v>18</v>
      </c>
      <c r="Q251" s="27">
        <f t="shared" si="12"/>
        <v>0.1296</v>
      </c>
      <c r="R251" s="63"/>
    </row>
    <row r="252" spans="1:18" ht="15">
      <c r="A252" s="102"/>
      <c r="B252" s="102"/>
      <c r="C252" s="102"/>
      <c r="D252" s="63" t="s">
        <v>146</v>
      </c>
      <c r="E252" s="110">
        <v>4.8</v>
      </c>
      <c r="F252" s="110">
        <v>4.8</v>
      </c>
      <c r="G252" s="462"/>
      <c r="H252" s="404"/>
      <c r="I252" s="404"/>
      <c r="J252" s="451"/>
      <c r="K252" s="404"/>
      <c r="L252" s="404"/>
      <c r="M252" s="400"/>
      <c r="N252" s="400"/>
      <c r="O252" s="400"/>
      <c r="P252" s="27">
        <v>88</v>
      </c>
      <c r="Q252" s="27">
        <f t="shared" si="12"/>
        <v>0.42239999999999994</v>
      </c>
      <c r="R252" s="63"/>
    </row>
    <row r="253" spans="1:18" ht="15">
      <c r="A253" s="102"/>
      <c r="B253" s="102"/>
      <c r="C253" s="102"/>
      <c r="D253" s="63" t="s">
        <v>68</v>
      </c>
      <c r="E253" s="110">
        <v>2.4</v>
      </c>
      <c r="F253" s="110">
        <v>2.4</v>
      </c>
      <c r="G253" s="462"/>
      <c r="H253" s="404"/>
      <c r="I253" s="404"/>
      <c r="J253" s="451"/>
      <c r="K253" s="404"/>
      <c r="L253" s="404"/>
      <c r="M253" s="400"/>
      <c r="N253" s="400"/>
      <c r="O253" s="400"/>
      <c r="P253" s="27">
        <v>460</v>
      </c>
      <c r="Q253" s="27">
        <f t="shared" si="12"/>
        <v>1.104</v>
      </c>
      <c r="R253" s="63"/>
    </row>
    <row r="254" spans="1:18" ht="15">
      <c r="A254" s="102"/>
      <c r="B254" s="102"/>
      <c r="C254" s="102"/>
      <c r="D254" s="63" t="s">
        <v>33</v>
      </c>
      <c r="E254" s="110">
        <v>1.8</v>
      </c>
      <c r="F254" s="110">
        <v>1.8</v>
      </c>
      <c r="G254" s="462"/>
      <c r="H254" s="404"/>
      <c r="I254" s="404"/>
      <c r="J254" s="451"/>
      <c r="K254" s="404"/>
      <c r="L254" s="404"/>
      <c r="M254" s="400"/>
      <c r="N254" s="400"/>
      <c r="O254" s="400"/>
      <c r="P254" s="27">
        <v>45</v>
      </c>
      <c r="Q254" s="27">
        <f t="shared" si="12"/>
        <v>0.081</v>
      </c>
      <c r="R254" s="63"/>
    </row>
    <row r="255" spans="1:18" ht="15">
      <c r="A255" s="102"/>
      <c r="B255" s="102"/>
      <c r="C255" s="102"/>
      <c r="D255" s="63" t="s">
        <v>177</v>
      </c>
      <c r="E255" s="110">
        <v>0.03</v>
      </c>
      <c r="F255" s="110">
        <v>0.03</v>
      </c>
      <c r="G255" s="462"/>
      <c r="H255" s="404"/>
      <c r="I255" s="404"/>
      <c r="J255" s="451"/>
      <c r="K255" s="404"/>
      <c r="L255" s="404"/>
      <c r="M255" s="400"/>
      <c r="N255" s="400"/>
      <c r="O255" s="400"/>
      <c r="P255" s="27">
        <v>280</v>
      </c>
      <c r="Q255" s="27">
        <f t="shared" si="12"/>
        <v>0.008400000000000001</v>
      </c>
      <c r="R255" s="63"/>
    </row>
    <row r="256" spans="1:18" ht="15">
      <c r="A256" s="102"/>
      <c r="B256" s="102"/>
      <c r="C256" s="102"/>
      <c r="D256" s="63" t="s">
        <v>196</v>
      </c>
      <c r="E256" s="110">
        <v>3.7</v>
      </c>
      <c r="F256" s="110">
        <v>3.7</v>
      </c>
      <c r="G256" s="462"/>
      <c r="H256" s="404"/>
      <c r="I256" s="404"/>
      <c r="J256" s="451"/>
      <c r="K256" s="404"/>
      <c r="L256" s="404"/>
      <c r="M256" s="400"/>
      <c r="N256" s="400"/>
      <c r="O256" s="400"/>
      <c r="P256" s="27">
        <v>155</v>
      </c>
      <c r="Q256" s="27">
        <f t="shared" si="12"/>
        <v>0.5735</v>
      </c>
      <c r="R256" s="63"/>
    </row>
    <row r="257" spans="1:18" ht="15">
      <c r="A257" s="102"/>
      <c r="B257" s="102"/>
      <c r="C257" s="102"/>
      <c r="D257" s="63" t="s">
        <v>103</v>
      </c>
      <c r="E257" s="110">
        <v>1</v>
      </c>
      <c r="F257" s="110">
        <v>1</v>
      </c>
      <c r="G257" s="462"/>
      <c r="H257" s="404"/>
      <c r="I257" s="404"/>
      <c r="J257" s="451"/>
      <c r="K257" s="404"/>
      <c r="L257" s="404"/>
      <c r="M257" s="400"/>
      <c r="N257" s="400"/>
      <c r="O257" s="400"/>
      <c r="P257" s="27">
        <v>12</v>
      </c>
      <c r="Q257" s="27">
        <f t="shared" si="12"/>
        <v>0.012</v>
      </c>
      <c r="R257" s="63"/>
    </row>
    <row r="258" spans="1:18" ht="15">
      <c r="A258" s="103"/>
      <c r="B258" s="103"/>
      <c r="C258" s="103"/>
      <c r="D258" s="63" t="s">
        <v>163</v>
      </c>
      <c r="E258" s="109">
        <v>120</v>
      </c>
      <c r="F258" s="109">
        <v>120</v>
      </c>
      <c r="G258" s="463"/>
      <c r="H258" s="405"/>
      <c r="I258" s="405"/>
      <c r="J258" s="474"/>
      <c r="K258" s="405"/>
      <c r="L258" s="405"/>
      <c r="M258" s="401"/>
      <c r="N258" s="401"/>
      <c r="O258" s="401"/>
      <c r="P258" s="27"/>
      <c r="Q258" s="27">
        <f t="shared" si="12"/>
        <v>0</v>
      </c>
      <c r="R258" s="208">
        <f>Q246+Q247+Q248+Q249+Q258+Q250+Q251+Q252+Q253+Q254+Q255+Q256+Q257</f>
        <v>4.051699999999999</v>
      </c>
    </row>
    <row r="259" spans="1:18" ht="15">
      <c r="A259" s="23">
        <v>487</v>
      </c>
      <c r="B259" s="23" t="s">
        <v>441</v>
      </c>
      <c r="C259" s="23">
        <v>50</v>
      </c>
      <c r="D259" s="63" t="s">
        <v>442</v>
      </c>
      <c r="E259" s="109">
        <v>88</v>
      </c>
      <c r="F259" s="109">
        <v>63</v>
      </c>
      <c r="G259" s="399" t="s">
        <v>621</v>
      </c>
      <c r="H259" s="399" t="s">
        <v>620</v>
      </c>
      <c r="I259" s="399" t="s">
        <v>622</v>
      </c>
      <c r="J259" s="450">
        <v>72</v>
      </c>
      <c r="K259" s="403">
        <v>8.63</v>
      </c>
      <c r="L259" s="403">
        <v>0.99</v>
      </c>
      <c r="M259" s="399" t="s">
        <v>350</v>
      </c>
      <c r="N259" s="399" t="s">
        <v>436</v>
      </c>
      <c r="O259" s="399" t="s">
        <v>444</v>
      </c>
      <c r="P259" s="27">
        <v>140</v>
      </c>
      <c r="Q259" s="27">
        <f t="shared" si="12"/>
        <v>12.32</v>
      </c>
      <c r="R259" s="47"/>
    </row>
    <row r="260" spans="1:18" ht="15">
      <c r="A260" s="102"/>
      <c r="B260" s="102"/>
      <c r="C260" s="102"/>
      <c r="D260" s="63" t="s">
        <v>63</v>
      </c>
      <c r="E260" s="110">
        <v>3</v>
      </c>
      <c r="F260" s="110">
        <v>2</v>
      </c>
      <c r="G260" s="400"/>
      <c r="H260" s="400"/>
      <c r="I260" s="400"/>
      <c r="J260" s="451"/>
      <c r="K260" s="404"/>
      <c r="L260" s="404"/>
      <c r="M260" s="400"/>
      <c r="N260" s="400"/>
      <c r="O260" s="400"/>
      <c r="P260" s="27">
        <v>18</v>
      </c>
      <c r="Q260" s="27">
        <f t="shared" si="12"/>
        <v>0.05399999999999999</v>
      </c>
      <c r="R260" s="47"/>
    </row>
    <row r="261" spans="1:18" ht="15">
      <c r="A261" s="103"/>
      <c r="B261" s="103"/>
      <c r="C261" s="103"/>
      <c r="D261" s="63" t="s">
        <v>443</v>
      </c>
      <c r="E261" s="109">
        <v>3</v>
      </c>
      <c r="F261" s="109">
        <v>2</v>
      </c>
      <c r="G261" s="400"/>
      <c r="H261" s="400"/>
      <c r="I261" s="400"/>
      <c r="J261" s="451"/>
      <c r="K261" s="404"/>
      <c r="L261" s="404"/>
      <c r="M261" s="400"/>
      <c r="N261" s="400"/>
      <c r="O261" s="400"/>
      <c r="P261" s="27"/>
      <c r="Q261" s="27">
        <f t="shared" si="12"/>
        <v>0</v>
      </c>
      <c r="R261" s="208">
        <f>Q259+Q260+Q261</f>
        <v>12.374</v>
      </c>
    </row>
    <row r="262" spans="1:18" ht="15">
      <c r="A262" s="23">
        <v>508</v>
      </c>
      <c r="B262" s="23" t="s">
        <v>480</v>
      </c>
      <c r="C262" s="23">
        <v>120</v>
      </c>
      <c r="D262" s="155" t="s">
        <v>482</v>
      </c>
      <c r="E262" s="200">
        <v>48</v>
      </c>
      <c r="F262" s="200">
        <v>48</v>
      </c>
      <c r="G262" s="144"/>
      <c r="H262" s="285"/>
      <c r="I262" s="285"/>
      <c r="J262" s="139"/>
      <c r="K262" s="144"/>
      <c r="L262" s="144"/>
      <c r="M262" s="285"/>
      <c r="N262" s="285"/>
      <c r="O262" s="285"/>
      <c r="P262" s="203">
        <v>52</v>
      </c>
      <c r="Q262" s="316">
        <f t="shared" si="12"/>
        <v>2.496</v>
      </c>
      <c r="R262" s="169"/>
    </row>
    <row r="263" spans="1:18" ht="15">
      <c r="A263" s="102"/>
      <c r="B263" s="102" t="s">
        <v>481</v>
      </c>
      <c r="C263" s="102"/>
      <c r="D263" s="156" t="s">
        <v>103</v>
      </c>
      <c r="E263" s="200">
        <v>0.7</v>
      </c>
      <c r="F263" s="200">
        <v>0.7</v>
      </c>
      <c r="G263" s="145"/>
      <c r="H263" s="137"/>
      <c r="I263" s="137"/>
      <c r="J263" s="141"/>
      <c r="K263" s="145"/>
      <c r="L263" s="145"/>
      <c r="M263" s="137"/>
      <c r="N263" s="137"/>
      <c r="O263" s="137"/>
      <c r="P263" s="203">
        <v>12</v>
      </c>
      <c r="Q263" s="316">
        <f t="shared" si="12"/>
        <v>0.0084</v>
      </c>
      <c r="R263" s="169"/>
    </row>
    <row r="264" spans="1:18" ht="15">
      <c r="A264" s="103"/>
      <c r="B264" s="103"/>
      <c r="C264" s="103"/>
      <c r="D264" s="159" t="s">
        <v>70</v>
      </c>
      <c r="E264" s="200">
        <v>4.2</v>
      </c>
      <c r="F264" s="200">
        <v>4.2</v>
      </c>
      <c r="G264" s="145">
        <v>4.2</v>
      </c>
      <c r="H264" s="137" t="s">
        <v>619</v>
      </c>
      <c r="I264" s="137" t="s">
        <v>623</v>
      </c>
      <c r="J264" s="141">
        <v>176.4</v>
      </c>
      <c r="K264" s="145">
        <v>0.04</v>
      </c>
      <c r="L264" s="145">
        <v>0.01</v>
      </c>
      <c r="M264" s="137" t="s">
        <v>167</v>
      </c>
      <c r="N264" s="137" t="s">
        <v>373</v>
      </c>
      <c r="O264" s="137" t="s">
        <v>353</v>
      </c>
      <c r="P264" s="203">
        <v>460</v>
      </c>
      <c r="Q264" s="316">
        <f t="shared" si="12"/>
        <v>1.9320000000000002</v>
      </c>
      <c r="R264" s="169">
        <f>Q262+Q264+Q263</f>
        <v>4.4364</v>
      </c>
    </row>
    <row r="265" spans="1:18" ht="15">
      <c r="A265" s="102">
        <v>699</v>
      </c>
      <c r="B265" s="102" t="s">
        <v>483</v>
      </c>
      <c r="C265" s="102">
        <v>150</v>
      </c>
      <c r="D265" s="115" t="s">
        <v>177</v>
      </c>
      <c r="E265" s="309">
        <v>12</v>
      </c>
      <c r="F265" s="309">
        <v>12</v>
      </c>
      <c r="G265" s="403">
        <v>0.07</v>
      </c>
      <c r="H265" s="403">
        <v>0</v>
      </c>
      <c r="I265" s="403">
        <v>18.15</v>
      </c>
      <c r="J265" s="450">
        <v>69.75</v>
      </c>
      <c r="K265" s="403">
        <v>0.01</v>
      </c>
      <c r="L265" s="403">
        <v>0.01</v>
      </c>
      <c r="M265" s="403">
        <v>4.8</v>
      </c>
      <c r="N265" s="399" t="s">
        <v>478</v>
      </c>
      <c r="O265" s="399" t="s">
        <v>485</v>
      </c>
      <c r="P265" s="203">
        <v>130</v>
      </c>
      <c r="Q265" s="316">
        <f t="shared" si="12"/>
        <v>1.56</v>
      </c>
      <c r="R265" s="63"/>
    </row>
    <row r="266" spans="1:18" ht="15">
      <c r="A266" s="102"/>
      <c r="B266" s="102" t="s">
        <v>484</v>
      </c>
      <c r="C266" s="102"/>
      <c r="D266" s="77" t="s">
        <v>33</v>
      </c>
      <c r="E266" s="309" t="s">
        <v>227</v>
      </c>
      <c r="F266" s="120" t="s">
        <v>258</v>
      </c>
      <c r="G266" s="404"/>
      <c r="H266" s="404"/>
      <c r="I266" s="404"/>
      <c r="J266" s="451"/>
      <c r="K266" s="404"/>
      <c r="L266" s="404"/>
      <c r="M266" s="404"/>
      <c r="N266" s="400"/>
      <c r="O266" s="400"/>
      <c r="P266" s="203">
        <v>45</v>
      </c>
      <c r="Q266" s="316">
        <f t="shared" si="12"/>
        <v>0.8099999999999999</v>
      </c>
      <c r="R266" s="63"/>
    </row>
    <row r="267" spans="1:18" ht="15">
      <c r="A267" s="102"/>
      <c r="B267" s="102"/>
      <c r="C267" s="102"/>
      <c r="D267" s="77" t="s">
        <v>32</v>
      </c>
      <c r="E267" s="309">
        <v>160.5</v>
      </c>
      <c r="F267" s="120">
        <v>160.5</v>
      </c>
      <c r="G267" s="404"/>
      <c r="H267" s="404"/>
      <c r="I267" s="404"/>
      <c r="J267" s="451"/>
      <c r="K267" s="404"/>
      <c r="L267" s="404"/>
      <c r="M267" s="404"/>
      <c r="N267" s="400"/>
      <c r="O267" s="400"/>
      <c r="P267" s="203">
        <v>0</v>
      </c>
      <c r="Q267" s="316">
        <f t="shared" si="12"/>
        <v>0</v>
      </c>
      <c r="R267" s="63"/>
    </row>
    <row r="268" spans="1:18" ht="15">
      <c r="A268" s="103"/>
      <c r="B268" s="103"/>
      <c r="C268" s="103"/>
      <c r="D268" s="77"/>
      <c r="E268" s="309"/>
      <c r="F268" s="309"/>
      <c r="G268" s="405"/>
      <c r="H268" s="405"/>
      <c r="I268" s="405"/>
      <c r="J268" s="474"/>
      <c r="K268" s="405"/>
      <c r="L268" s="405"/>
      <c r="M268" s="405"/>
      <c r="N268" s="401"/>
      <c r="O268" s="401"/>
      <c r="P268" s="203"/>
      <c r="Q268" s="316">
        <f t="shared" si="12"/>
        <v>0</v>
      </c>
      <c r="R268" s="169">
        <f>Q265+Q266+Q267+Q268</f>
        <v>2.37</v>
      </c>
    </row>
    <row r="269" spans="1:18" ht="15">
      <c r="A269" s="103"/>
      <c r="B269" s="103" t="s">
        <v>347</v>
      </c>
      <c r="C269" s="103">
        <v>30</v>
      </c>
      <c r="D269" s="77" t="s">
        <v>347</v>
      </c>
      <c r="E269" s="309">
        <v>30</v>
      </c>
      <c r="F269" s="309">
        <v>30</v>
      </c>
      <c r="G269" s="146">
        <v>1.95</v>
      </c>
      <c r="H269" s="146">
        <v>0.3</v>
      </c>
      <c r="I269" s="230">
        <v>10.2</v>
      </c>
      <c r="J269" s="143">
        <v>54.3</v>
      </c>
      <c r="K269" s="146" t="s">
        <v>118</v>
      </c>
      <c r="L269" s="146" t="s">
        <v>354</v>
      </c>
      <c r="M269" s="146">
        <v>0</v>
      </c>
      <c r="N269" s="138" t="s">
        <v>355</v>
      </c>
      <c r="O269" s="138" t="s">
        <v>356</v>
      </c>
      <c r="P269" s="203">
        <v>40</v>
      </c>
      <c r="Q269" s="316">
        <f t="shared" si="12"/>
        <v>1.2</v>
      </c>
      <c r="R269" s="169">
        <f>Q269</f>
        <v>1.2</v>
      </c>
    </row>
    <row r="270" spans="1:18" ht="15">
      <c r="A270" s="63"/>
      <c r="B270" s="63" t="s">
        <v>52</v>
      </c>
      <c r="C270" s="154">
        <v>25</v>
      </c>
      <c r="D270" s="77" t="s">
        <v>71</v>
      </c>
      <c r="E270" s="309">
        <v>25</v>
      </c>
      <c r="F270" s="309">
        <v>25</v>
      </c>
      <c r="G270" s="77">
        <v>2</v>
      </c>
      <c r="H270" s="77">
        <v>0.3</v>
      </c>
      <c r="I270" s="77">
        <v>10.5</v>
      </c>
      <c r="J270" s="147">
        <v>50.62</v>
      </c>
      <c r="K270" s="63" t="s">
        <v>350</v>
      </c>
      <c r="L270" s="63">
        <v>0.018</v>
      </c>
      <c r="M270" s="63">
        <v>0</v>
      </c>
      <c r="N270" s="64" t="s">
        <v>357</v>
      </c>
      <c r="O270" s="64" t="s">
        <v>353</v>
      </c>
      <c r="P270" s="203">
        <v>28.33</v>
      </c>
      <c r="Q270" s="316">
        <f t="shared" si="12"/>
        <v>0.7082499999999999</v>
      </c>
      <c r="R270" s="208">
        <f>Q270</f>
        <v>0.7082499999999999</v>
      </c>
    </row>
    <row r="271" spans="1:18" ht="15">
      <c r="A271" s="24"/>
      <c r="B271" s="149" t="s">
        <v>101</v>
      </c>
      <c r="C271" s="167"/>
      <c r="D271" s="167"/>
      <c r="E271" s="315"/>
      <c r="F271" s="315"/>
      <c r="G271" s="301">
        <f>G244+G246+G259+G264+G265+G269+G270</f>
        <v>27586.88</v>
      </c>
      <c r="H271" s="57">
        <f>H244+H246+H259+H264+H265+H269+H270</f>
        <v>49130.22000000001</v>
      </c>
      <c r="I271" s="57" t="e">
        <f>I244+I246+I259+I264+I265+I269+I270</f>
        <v>#VALUE!</v>
      </c>
      <c r="J271" s="55">
        <f>J244+J246+J259+J264+J265+J269+J270</f>
        <v>499.46999999999997</v>
      </c>
      <c r="K271" s="47">
        <v>0.24</v>
      </c>
      <c r="L271" s="47">
        <v>0.17</v>
      </c>
      <c r="M271" s="47">
        <v>10.65</v>
      </c>
      <c r="N271" s="47">
        <v>42.12</v>
      </c>
      <c r="O271" s="57" t="s">
        <v>380</v>
      </c>
      <c r="P271" s="317"/>
      <c r="Q271" s="318">
        <f t="shared" si="12"/>
        <v>0</v>
      </c>
      <c r="R271" s="319">
        <f>R244+R258+R261+R264+R268+R269+R270</f>
        <v>29.140349999999998</v>
      </c>
    </row>
    <row r="272" spans="1:18" ht="15">
      <c r="A272" s="94"/>
      <c r="B272" s="132" t="s">
        <v>102</v>
      </c>
      <c r="C272" s="58"/>
      <c r="D272" s="58"/>
      <c r="E272" s="310"/>
      <c r="F272" s="310"/>
      <c r="G272" s="58"/>
      <c r="H272" s="58"/>
      <c r="I272" s="58"/>
      <c r="J272" s="157"/>
      <c r="K272" s="58"/>
      <c r="L272" s="58"/>
      <c r="M272" s="58"/>
      <c r="N272" s="58"/>
      <c r="O272" s="58"/>
      <c r="P272" s="310"/>
      <c r="Q272" s="318">
        <f t="shared" si="12"/>
        <v>0</v>
      </c>
      <c r="R272" s="168"/>
    </row>
    <row r="273" spans="1:18" ht="15">
      <c r="A273" s="146"/>
      <c r="B273" s="103" t="s">
        <v>342</v>
      </c>
      <c r="C273" s="103">
        <v>50</v>
      </c>
      <c r="D273" s="77" t="s">
        <v>343</v>
      </c>
      <c r="E273" s="309">
        <v>50</v>
      </c>
      <c r="F273" s="309">
        <v>50</v>
      </c>
      <c r="G273" s="154">
        <v>2.35</v>
      </c>
      <c r="H273" s="154">
        <v>1.35</v>
      </c>
      <c r="I273" s="154">
        <v>38.78</v>
      </c>
      <c r="J273" s="144">
        <v>167.9</v>
      </c>
      <c r="K273" s="146">
        <v>0.03</v>
      </c>
      <c r="L273" s="146">
        <v>0.014</v>
      </c>
      <c r="M273" s="138" t="s">
        <v>167</v>
      </c>
      <c r="N273" s="146">
        <v>4.5</v>
      </c>
      <c r="O273" s="138" t="s">
        <v>396</v>
      </c>
      <c r="P273" s="203">
        <v>70</v>
      </c>
      <c r="Q273" s="313">
        <f t="shared" si="12"/>
        <v>3.5000000000000004</v>
      </c>
      <c r="R273" s="169">
        <f>Q273</f>
        <v>3.5000000000000004</v>
      </c>
    </row>
    <row r="274" spans="1:18" ht="15">
      <c r="A274" s="116"/>
      <c r="B274" s="116" t="s">
        <v>312</v>
      </c>
      <c r="C274" s="116">
        <v>150</v>
      </c>
      <c r="D274" s="218" t="s">
        <v>312</v>
      </c>
      <c r="E274" s="120">
        <v>150</v>
      </c>
      <c r="F274" s="120">
        <v>150</v>
      </c>
      <c r="G274" s="155">
        <v>0.08</v>
      </c>
      <c r="H274" s="155">
        <v>0</v>
      </c>
      <c r="I274" s="155">
        <v>15.9</v>
      </c>
      <c r="J274" s="139">
        <v>66</v>
      </c>
      <c r="K274" s="140">
        <v>0.01</v>
      </c>
      <c r="L274" s="144">
        <v>0.01</v>
      </c>
      <c r="M274" s="144">
        <v>1.6</v>
      </c>
      <c r="N274" s="144">
        <v>6.66</v>
      </c>
      <c r="O274" s="144">
        <v>0.16</v>
      </c>
      <c r="P274" s="203">
        <v>25</v>
      </c>
      <c r="Q274" s="313">
        <f t="shared" si="12"/>
        <v>3.75</v>
      </c>
      <c r="R274" s="80">
        <f>Q274</f>
        <v>3.75</v>
      </c>
    </row>
    <row r="275" spans="1:18" ht="15">
      <c r="A275" s="94"/>
      <c r="B275" s="29" t="s">
        <v>104</v>
      </c>
      <c r="C275" s="58"/>
      <c r="D275" s="58"/>
      <c r="E275" s="310"/>
      <c r="F275" s="310"/>
      <c r="G275" s="301">
        <f>G273+G274</f>
        <v>2.43</v>
      </c>
      <c r="H275" s="301">
        <f>H273+H274</f>
        <v>1.35</v>
      </c>
      <c r="I275" s="47">
        <f>I273+I274</f>
        <v>54.68</v>
      </c>
      <c r="J275" s="55">
        <f>J273+J274</f>
        <v>233.9</v>
      </c>
      <c r="K275" s="47">
        <v>0.05</v>
      </c>
      <c r="L275" s="47">
        <v>0.19</v>
      </c>
      <c r="M275" s="57" t="s">
        <v>381</v>
      </c>
      <c r="N275" s="47">
        <v>108.82</v>
      </c>
      <c r="O275" s="57" t="s">
        <v>411</v>
      </c>
      <c r="P275" s="63"/>
      <c r="Q275" s="63"/>
      <c r="R275" s="169">
        <f>R273+R274</f>
        <v>7.25</v>
      </c>
    </row>
    <row r="276" spans="1:18" ht="15">
      <c r="A276" s="94"/>
      <c r="B276" s="29" t="s">
        <v>57</v>
      </c>
      <c r="C276" s="58"/>
      <c r="D276" s="58"/>
      <c r="E276" s="58"/>
      <c r="F276" s="58"/>
      <c r="G276" s="301">
        <f>G240+G242+G271+G275</f>
        <v>71639.23999999999</v>
      </c>
      <c r="H276" s="301">
        <f>H240+H242+H271+H275</f>
        <v>93007.92000000001</v>
      </c>
      <c r="I276" s="393" t="e">
        <f>I240+I242+I271+I275</f>
        <v>#VALUE!</v>
      </c>
      <c r="J276" s="342">
        <f>J240+J242+J271+J275</f>
        <v>1119.73</v>
      </c>
      <c r="K276" s="47">
        <v>0.46</v>
      </c>
      <c r="L276" s="57" t="s">
        <v>382</v>
      </c>
      <c r="M276" s="47">
        <v>16.07</v>
      </c>
      <c r="N276" s="47">
        <v>262.99</v>
      </c>
      <c r="O276" s="57" t="s">
        <v>412</v>
      </c>
      <c r="P276" s="63"/>
      <c r="Q276" s="63"/>
      <c r="R276" s="269">
        <f>R240+R242+R271+R275</f>
        <v>50.39935</v>
      </c>
    </row>
    <row r="296" ht="15">
      <c r="B296" s="5" t="s">
        <v>160</v>
      </c>
    </row>
    <row r="297" spans="1:18" ht="15">
      <c r="A297" s="14" t="s">
        <v>0</v>
      </c>
      <c r="B297" s="14" t="s">
        <v>1</v>
      </c>
      <c r="C297" s="14" t="s">
        <v>3</v>
      </c>
      <c r="D297" s="14" t="s">
        <v>5</v>
      </c>
      <c r="E297" s="446" t="s">
        <v>3</v>
      </c>
      <c r="F297" s="447"/>
      <c r="G297" s="448" t="s">
        <v>26</v>
      </c>
      <c r="H297" s="449"/>
      <c r="I297" s="449"/>
      <c r="J297" s="21" t="s">
        <v>11</v>
      </c>
      <c r="K297" s="406" t="s">
        <v>13</v>
      </c>
      <c r="L297" s="407"/>
      <c r="M297" s="407"/>
      <c r="N297" s="454" t="s">
        <v>24</v>
      </c>
      <c r="O297" s="455"/>
      <c r="P297" s="17" t="s">
        <v>19</v>
      </c>
      <c r="Q297" s="19" t="s">
        <v>21</v>
      </c>
      <c r="R297" s="19" t="s">
        <v>21</v>
      </c>
    </row>
    <row r="298" spans="1:18" ht="15">
      <c r="A298" s="1"/>
      <c r="B298" s="15" t="s">
        <v>2</v>
      </c>
      <c r="C298" s="15" t="s">
        <v>4</v>
      </c>
      <c r="D298" s="1"/>
      <c r="E298" s="14" t="s">
        <v>6</v>
      </c>
      <c r="F298" s="14" t="s">
        <v>7</v>
      </c>
      <c r="G298" s="433" t="s">
        <v>27</v>
      </c>
      <c r="H298" s="433"/>
      <c r="I298" s="433"/>
      <c r="J298" s="22" t="s">
        <v>12</v>
      </c>
      <c r="K298" s="444" t="s">
        <v>14</v>
      </c>
      <c r="L298" s="478" t="s">
        <v>15</v>
      </c>
      <c r="M298" s="478" t="s">
        <v>16</v>
      </c>
      <c r="N298" s="477" t="s">
        <v>25</v>
      </c>
      <c r="O298" s="477"/>
      <c r="P298" s="18" t="s">
        <v>20</v>
      </c>
      <c r="Q298" s="18" t="s">
        <v>22</v>
      </c>
      <c r="R298" s="18" t="s">
        <v>23</v>
      </c>
    </row>
    <row r="299" spans="1:18" ht="15">
      <c r="A299" s="2"/>
      <c r="B299" s="2"/>
      <c r="C299" s="2"/>
      <c r="D299" s="2"/>
      <c r="E299" s="2"/>
      <c r="F299" s="2"/>
      <c r="G299" s="16" t="s">
        <v>8</v>
      </c>
      <c r="H299" s="16" t="s">
        <v>9</v>
      </c>
      <c r="I299" s="16" t="s">
        <v>10</v>
      </c>
      <c r="J299" s="3"/>
      <c r="K299" s="445"/>
      <c r="L299" s="479"/>
      <c r="M299" s="479"/>
      <c r="N299" s="16" t="s">
        <v>17</v>
      </c>
      <c r="O299" s="16" t="s">
        <v>18</v>
      </c>
      <c r="P299" s="2"/>
      <c r="Q299" s="2"/>
      <c r="R299" s="2"/>
    </row>
    <row r="300" spans="1:18" ht="15">
      <c r="A300" s="32" t="s">
        <v>35</v>
      </c>
      <c r="B300" s="33"/>
      <c r="R300" s="11"/>
    </row>
    <row r="301" spans="1:18" ht="15">
      <c r="A301" s="144">
        <v>354</v>
      </c>
      <c r="B301" s="144" t="s">
        <v>463</v>
      </c>
      <c r="C301" s="144">
        <v>70</v>
      </c>
      <c r="D301" s="168" t="s">
        <v>73</v>
      </c>
      <c r="E301" s="63">
        <v>58.5</v>
      </c>
      <c r="F301" s="94">
        <v>57.4</v>
      </c>
      <c r="G301" s="399" t="s">
        <v>624</v>
      </c>
      <c r="H301" s="467">
        <v>6.44</v>
      </c>
      <c r="I301" s="467">
        <v>9.45</v>
      </c>
      <c r="J301" s="457">
        <v>135.8</v>
      </c>
      <c r="K301" s="403">
        <v>190.58</v>
      </c>
      <c r="L301" s="403">
        <v>0.8</v>
      </c>
      <c r="M301" s="399" t="s">
        <v>445</v>
      </c>
      <c r="N301" s="403">
        <v>0.3</v>
      </c>
      <c r="O301" s="399" t="s">
        <v>446</v>
      </c>
      <c r="P301" s="324">
        <v>220</v>
      </c>
      <c r="Q301" s="80">
        <f>P301/1000*E301</f>
        <v>12.87</v>
      </c>
      <c r="R301" s="89" t="s">
        <v>116</v>
      </c>
    </row>
    <row r="302" spans="1:18" ht="15">
      <c r="A302" s="102">
        <v>355</v>
      </c>
      <c r="B302" s="145"/>
      <c r="C302" s="145"/>
      <c r="D302" s="168" t="s">
        <v>67</v>
      </c>
      <c r="E302" s="63">
        <v>7.9</v>
      </c>
      <c r="F302" s="94">
        <v>7.9</v>
      </c>
      <c r="G302" s="400"/>
      <c r="H302" s="468"/>
      <c r="I302" s="468"/>
      <c r="J302" s="458"/>
      <c r="K302" s="404"/>
      <c r="L302" s="404"/>
      <c r="M302" s="400"/>
      <c r="N302" s="404"/>
      <c r="O302" s="400"/>
      <c r="P302" s="79">
        <v>27</v>
      </c>
      <c r="Q302" s="80">
        <f>P302/1000*E302</f>
        <v>0.21330000000000002</v>
      </c>
      <c r="R302" s="89"/>
    </row>
    <row r="303" spans="1:18" ht="15">
      <c r="A303" s="102"/>
      <c r="B303" s="145"/>
      <c r="C303" s="145"/>
      <c r="D303" s="168" t="s">
        <v>70</v>
      </c>
      <c r="E303" s="63">
        <v>1.4</v>
      </c>
      <c r="F303" s="94">
        <v>1.4</v>
      </c>
      <c r="G303" s="400"/>
      <c r="H303" s="468"/>
      <c r="I303" s="468"/>
      <c r="J303" s="458"/>
      <c r="K303" s="404"/>
      <c r="L303" s="404"/>
      <c r="M303" s="400"/>
      <c r="N303" s="404"/>
      <c r="O303" s="400"/>
      <c r="P303" s="324">
        <v>460</v>
      </c>
      <c r="Q303" s="80">
        <f>P303/1000*E303</f>
        <v>0.644</v>
      </c>
      <c r="R303" s="89"/>
    </row>
    <row r="304" spans="1:18" ht="15">
      <c r="A304" s="102"/>
      <c r="B304" s="102"/>
      <c r="C304" s="145"/>
      <c r="D304" s="119" t="s">
        <v>60</v>
      </c>
      <c r="E304" s="77">
        <v>4.2</v>
      </c>
      <c r="F304" s="96">
        <v>4.2</v>
      </c>
      <c r="G304" s="400"/>
      <c r="H304" s="468"/>
      <c r="I304" s="468"/>
      <c r="J304" s="458"/>
      <c r="K304" s="404"/>
      <c r="L304" s="404"/>
      <c r="M304" s="400"/>
      <c r="N304" s="404"/>
      <c r="O304" s="400"/>
      <c r="P304" s="81">
        <v>6.5</v>
      </c>
      <c r="Q304" s="80">
        <f>P304/40*E304</f>
        <v>0.6825000000000001</v>
      </c>
      <c r="R304" s="89"/>
    </row>
    <row r="305" spans="1:18" ht="15">
      <c r="A305" s="102"/>
      <c r="B305" s="102"/>
      <c r="C305" s="102"/>
      <c r="D305" s="119" t="s">
        <v>33</v>
      </c>
      <c r="E305" s="77">
        <v>4.2</v>
      </c>
      <c r="F305" s="96">
        <v>4.2</v>
      </c>
      <c r="G305" s="400"/>
      <c r="H305" s="468"/>
      <c r="I305" s="468"/>
      <c r="J305" s="458"/>
      <c r="K305" s="404"/>
      <c r="L305" s="404"/>
      <c r="M305" s="400"/>
      <c r="N305" s="404"/>
      <c r="O305" s="400"/>
      <c r="P305" s="27">
        <v>45</v>
      </c>
      <c r="Q305" s="80">
        <f aca="true" t="shared" si="13" ref="Q305:Q314">P305/1000*E305</f>
        <v>0.189</v>
      </c>
      <c r="R305" s="63"/>
    </row>
    <row r="306" spans="1:18" ht="15">
      <c r="A306" s="102"/>
      <c r="B306" s="102"/>
      <c r="C306" s="404"/>
      <c r="D306" s="119" t="s">
        <v>103</v>
      </c>
      <c r="E306" s="77">
        <v>0.5</v>
      </c>
      <c r="F306" s="96">
        <v>0.5</v>
      </c>
      <c r="G306" s="400"/>
      <c r="H306" s="468"/>
      <c r="I306" s="468"/>
      <c r="J306" s="458"/>
      <c r="K306" s="404"/>
      <c r="L306" s="404"/>
      <c r="M306" s="400"/>
      <c r="N306" s="404"/>
      <c r="O306" s="400"/>
      <c r="P306" s="27">
        <v>12</v>
      </c>
      <c r="Q306" s="80">
        <f t="shared" si="13"/>
        <v>0.006</v>
      </c>
      <c r="R306" s="63"/>
    </row>
    <row r="307" spans="1:18" ht="15">
      <c r="A307" s="102"/>
      <c r="B307" s="102"/>
      <c r="C307" s="404"/>
      <c r="D307" s="355" t="s">
        <v>107</v>
      </c>
      <c r="E307" s="113">
        <v>7</v>
      </c>
      <c r="F307" s="356">
        <v>7</v>
      </c>
      <c r="G307" s="400"/>
      <c r="H307" s="468"/>
      <c r="I307" s="468"/>
      <c r="J307" s="458"/>
      <c r="K307" s="404"/>
      <c r="L307" s="404"/>
      <c r="M307" s="400"/>
      <c r="N307" s="404"/>
      <c r="O307" s="400"/>
      <c r="P307" s="27">
        <v>155</v>
      </c>
      <c r="Q307" s="80">
        <f t="shared" si="13"/>
        <v>1.085</v>
      </c>
      <c r="R307" s="85">
        <f>Q301+Q302+Q303+Q304+Q305+Q306+Q307</f>
        <v>15.689800000000002</v>
      </c>
    </row>
    <row r="308" spans="1:18" ht="15">
      <c r="A308" s="63"/>
      <c r="B308" s="63" t="s">
        <v>466</v>
      </c>
      <c r="C308" s="154">
        <v>100</v>
      </c>
      <c r="D308" s="77" t="s">
        <v>466</v>
      </c>
      <c r="E308" s="77">
        <v>100</v>
      </c>
      <c r="F308" s="77">
        <v>100</v>
      </c>
      <c r="G308" s="158" t="s">
        <v>147</v>
      </c>
      <c r="H308" s="153">
        <v>0</v>
      </c>
      <c r="I308" s="153">
        <v>8.6</v>
      </c>
      <c r="J308" s="153">
        <v>40</v>
      </c>
      <c r="K308" s="154">
        <v>0.01</v>
      </c>
      <c r="L308" s="154">
        <v>0.03</v>
      </c>
      <c r="M308" s="158" t="s">
        <v>486</v>
      </c>
      <c r="N308" s="154">
        <v>16</v>
      </c>
      <c r="O308" s="158" t="s">
        <v>487</v>
      </c>
      <c r="P308" s="27">
        <v>55</v>
      </c>
      <c r="Q308" s="80">
        <f t="shared" si="13"/>
        <v>5.5</v>
      </c>
      <c r="R308" s="85">
        <f>Q308</f>
        <v>5.5</v>
      </c>
    </row>
    <row r="309" spans="1:18" ht="15">
      <c r="A309" s="102">
        <v>1</v>
      </c>
      <c r="B309" s="102" t="s">
        <v>397</v>
      </c>
      <c r="C309" s="145">
        <v>30</v>
      </c>
      <c r="D309" s="357" t="s">
        <v>71</v>
      </c>
      <c r="E309" s="115">
        <v>25</v>
      </c>
      <c r="F309" s="358">
        <v>25</v>
      </c>
      <c r="G309" s="137"/>
      <c r="H309" s="156"/>
      <c r="I309" s="156"/>
      <c r="J309" s="151"/>
      <c r="K309" s="145"/>
      <c r="L309" s="145"/>
      <c r="M309" s="137"/>
      <c r="N309" s="145"/>
      <c r="O309" s="137"/>
      <c r="P309" s="27">
        <v>28.33</v>
      </c>
      <c r="Q309" s="80">
        <f t="shared" si="13"/>
        <v>0.7082499999999999</v>
      </c>
      <c r="R309" s="169"/>
    </row>
    <row r="310" spans="1:18" ht="15">
      <c r="A310" s="103"/>
      <c r="B310" s="103" t="s">
        <v>391</v>
      </c>
      <c r="C310" s="145"/>
      <c r="D310" s="119" t="s">
        <v>70</v>
      </c>
      <c r="E310" s="77">
        <v>5</v>
      </c>
      <c r="F310" s="96">
        <v>5</v>
      </c>
      <c r="G310" s="138" t="s">
        <v>625</v>
      </c>
      <c r="H310" s="159">
        <v>11.45</v>
      </c>
      <c r="I310" s="159">
        <v>8.65</v>
      </c>
      <c r="J310" s="152">
        <v>146.36</v>
      </c>
      <c r="K310" s="145">
        <v>0.04</v>
      </c>
      <c r="L310" s="145">
        <v>0.03</v>
      </c>
      <c r="M310" s="137" t="s">
        <v>167</v>
      </c>
      <c r="N310" s="145">
        <v>9.29</v>
      </c>
      <c r="O310" s="137" t="s">
        <v>399</v>
      </c>
      <c r="P310" s="27">
        <v>460</v>
      </c>
      <c r="Q310" s="80">
        <f t="shared" si="13"/>
        <v>2.3000000000000003</v>
      </c>
      <c r="R310" s="169">
        <f>Q309+Q310</f>
        <v>3.0082500000000003</v>
      </c>
    </row>
    <row r="311" spans="1:18" ht="15">
      <c r="A311" s="144" t="s">
        <v>161</v>
      </c>
      <c r="B311" s="23"/>
      <c r="C311" s="144">
        <v>150</v>
      </c>
      <c r="D311" s="77" t="s">
        <v>37</v>
      </c>
      <c r="E311" s="77">
        <v>0.7</v>
      </c>
      <c r="F311" s="77">
        <v>0.7</v>
      </c>
      <c r="G311" s="402">
        <v>1.58</v>
      </c>
      <c r="H311" s="402">
        <v>1.58</v>
      </c>
      <c r="I311" s="402">
        <v>13.5</v>
      </c>
      <c r="J311" s="402">
        <v>72.75</v>
      </c>
      <c r="K311" s="403">
        <v>0.01</v>
      </c>
      <c r="L311" s="403">
        <v>0.04</v>
      </c>
      <c r="M311" s="403">
        <v>0.37</v>
      </c>
      <c r="N311" s="403">
        <v>45.3</v>
      </c>
      <c r="O311" s="403">
        <v>0.06</v>
      </c>
      <c r="P311" s="27">
        <v>480</v>
      </c>
      <c r="Q311" s="80">
        <f t="shared" si="13"/>
        <v>0.33599999999999997</v>
      </c>
      <c r="R311" s="85" t="s">
        <v>116</v>
      </c>
    </row>
    <row r="312" spans="1:18" ht="15">
      <c r="A312" s="145">
        <v>1008</v>
      </c>
      <c r="B312" s="102" t="s">
        <v>105</v>
      </c>
      <c r="C312" s="102"/>
      <c r="D312" s="77" t="s">
        <v>33</v>
      </c>
      <c r="E312" s="77">
        <v>11.2</v>
      </c>
      <c r="F312" s="77">
        <v>11.2</v>
      </c>
      <c r="G312" s="402"/>
      <c r="H312" s="402"/>
      <c r="I312" s="402"/>
      <c r="J312" s="402"/>
      <c r="K312" s="404"/>
      <c r="L312" s="404"/>
      <c r="M312" s="404"/>
      <c r="N312" s="404"/>
      <c r="O312" s="404"/>
      <c r="P312" s="27">
        <v>45</v>
      </c>
      <c r="Q312" s="80">
        <f t="shared" si="13"/>
        <v>0.504</v>
      </c>
      <c r="R312" s="63"/>
    </row>
    <row r="313" spans="1:18" ht="15">
      <c r="A313" s="145" t="s">
        <v>176</v>
      </c>
      <c r="B313" s="102"/>
      <c r="C313" s="102"/>
      <c r="D313" s="77" t="s">
        <v>31</v>
      </c>
      <c r="E313" s="77">
        <v>37.5</v>
      </c>
      <c r="F313" s="77">
        <v>37.5</v>
      </c>
      <c r="G313" s="402"/>
      <c r="H313" s="402"/>
      <c r="I313" s="402"/>
      <c r="J313" s="402"/>
      <c r="K313" s="404"/>
      <c r="L313" s="404"/>
      <c r="M313" s="404"/>
      <c r="N313" s="404"/>
      <c r="O313" s="404"/>
      <c r="P313" s="27">
        <v>47</v>
      </c>
      <c r="Q313" s="80">
        <f t="shared" si="13"/>
        <v>1.7625</v>
      </c>
      <c r="R313" s="63"/>
    </row>
    <row r="314" spans="1:18" ht="15">
      <c r="A314" s="103"/>
      <c r="B314" s="103"/>
      <c r="C314" s="103"/>
      <c r="D314" s="77" t="s">
        <v>32</v>
      </c>
      <c r="E314" s="77">
        <v>75</v>
      </c>
      <c r="F314" s="77">
        <v>75</v>
      </c>
      <c r="G314" s="402"/>
      <c r="H314" s="402"/>
      <c r="I314" s="402"/>
      <c r="J314" s="402"/>
      <c r="K314" s="405"/>
      <c r="L314" s="405"/>
      <c r="M314" s="405"/>
      <c r="N314" s="405"/>
      <c r="O314" s="405"/>
      <c r="P314" s="27"/>
      <c r="Q314" s="80">
        <f t="shared" si="13"/>
        <v>0</v>
      </c>
      <c r="R314" s="169">
        <f>Q311+Q312+Q313</f>
        <v>2.6025</v>
      </c>
    </row>
    <row r="315" spans="1:18" ht="15">
      <c r="A315" s="94"/>
      <c r="B315" s="160" t="s">
        <v>101</v>
      </c>
      <c r="C315" s="58"/>
      <c r="D315" s="58"/>
      <c r="E315" s="58"/>
      <c r="F315" s="58"/>
      <c r="G315" s="301" t="e">
        <f>G301+G308+G310+G311</f>
        <v>#VALUE!</v>
      </c>
      <c r="H315" s="57" t="s">
        <v>630</v>
      </c>
      <c r="I315" s="47">
        <f>I301+I308+I310+I311</f>
        <v>40.199999999999996</v>
      </c>
      <c r="J315" s="55">
        <f>J301+J308+J310+J311</f>
        <v>394.91</v>
      </c>
      <c r="K315" s="47">
        <v>0.1</v>
      </c>
      <c r="L315" s="47">
        <v>0.22</v>
      </c>
      <c r="M315" s="57" t="s">
        <v>301</v>
      </c>
      <c r="N315" s="47">
        <v>173.48</v>
      </c>
      <c r="O315" s="57" t="s">
        <v>302</v>
      </c>
      <c r="P315" s="82"/>
      <c r="Q315" s="80"/>
      <c r="R315" s="274">
        <f>R307+R308+R310+R314</f>
        <v>26.80055</v>
      </c>
    </row>
    <row r="316" spans="1:18" ht="15">
      <c r="A316" s="58"/>
      <c r="B316" s="213" t="s">
        <v>81</v>
      </c>
      <c r="C316" s="58" t="s">
        <v>116</v>
      </c>
      <c r="D316" s="58" t="s">
        <v>116</v>
      </c>
      <c r="E316" s="58" t="s">
        <v>116</v>
      </c>
      <c r="F316" s="58" t="s">
        <v>116</v>
      </c>
      <c r="G316" s="29" t="s">
        <v>116</v>
      </c>
      <c r="H316" s="29" t="s">
        <v>116</v>
      </c>
      <c r="I316" s="48" t="s">
        <v>116</v>
      </c>
      <c r="J316" s="130" t="s">
        <v>116</v>
      </c>
      <c r="K316" s="29" t="s">
        <v>116</v>
      </c>
      <c r="L316" s="29" t="s">
        <v>116</v>
      </c>
      <c r="M316" s="48" t="s">
        <v>116</v>
      </c>
      <c r="N316" s="29" t="s">
        <v>116</v>
      </c>
      <c r="O316" s="134" t="s">
        <v>116</v>
      </c>
      <c r="P316" s="89" t="s">
        <v>116</v>
      </c>
      <c r="Q316" s="98" t="s">
        <v>116</v>
      </c>
      <c r="R316" s="219" t="s">
        <v>116</v>
      </c>
    </row>
    <row r="317" spans="1:18" ht="15">
      <c r="A317" s="58"/>
      <c r="B317" s="77" t="s">
        <v>312</v>
      </c>
      <c r="C317" s="63">
        <v>100</v>
      </c>
      <c r="D317" s="63" t="s">
        <v>312</v>
      </c>
      <c r="E317" s="63">
        <v>100</v>
      </c>
      <c r="F317" s="63">
        <v>100</v>
      </c>
      <c r="G317" s="47">
        <v>0.5</v>
      </c>
      <c r="H317" s="47">
        <v>0</v>
      </c>
      <c r="I317" s="57" t="s">
        <v>633</v>
      </c>
      <c r="J317" s="55">
        <v>44</v>
      </c>
      <c r="K317" s="47">
        <v>0.01</v>
      </c>
      <c r="L317" s="47">
        <v>0.01</v>
      </c>
      <c r="M317" s="57" t="s">
        <v>276</v>
      </c>
      <c r="N317" s="47">
        <v>8</v>
      </c>
      <c r="O317" s="57" t="s">
        <v>488</v>
      </c>
      <c r="P317" s="133">
        <v>25</v>
      </c>
      <c r="Q317" s="98">
        <f>P317/1000*E317</f>
        <v>2.5</v>
      </c>
      <c r="R317" s="220">
        <f>Q317</f>
        <v>2.5</v>
      </c>
    </row>
    <row r="318" spans="1:18" ht="15">
      <c r="A318" s="58"/>
      <c r="B318" s="130" t="s">
        <v>217</v>
      </c>
      <c r="C318" s="58"/>
      <c r="D318" s="58"/>
      <c r="E318" s="58"/>
      <c r="F318" s="58"/>
      <c r="G318" s="58"/>
      <c r="H318" s="58"/>
      <c r="I318" s="167"/>
      <c r="J318" s="58"/>
      <c r="K318" s="58"/>
      <c r="L318" s="58"/>
      <c r="M318" s="58"/>
      <c r="N318" s="58"/>
      <c r="O318" s="58"/>
      <c r="P318" s="83"/>
      <c r="Q318" s="80"/>
      <c r="R318" s="168"/>
    </row>
    <row r="319" spans="1:18" ht="15">
      <c r="A319" s="23">
        <v>70</v>
      </c>
      <c r="B319" s="322" t="s">
        <v>467</v>
      </c>
      <c r="C319" s="23">
        <v>40</v>
      </c>
      <c r="D319" s="23" t="s">
        <v>467</v>
      </c>
      <c r="E319" s="23">
        <v>40</v>
      </c>
      <c r="F319" s="23">
        <v>40</v>
      </c>
      <c r="G319" s="23">
        <v>0.32</v>
      </c>
      <c r="H319" s="23">
        <v>0.04</v>
      </c>
      <c r="I319" s="23">
        <v>1</v>
      </c>
      <c r="J319" s="23">
        <v>5.6</v>
      </c>
      <c r="K319" s="23"/>
      <c r="L319" s="23"/>
      <c r="M319" s="23">
        <v>4</v>
      </c>
      <c r="N319" s="23"/>
      <c r="O319" s="23"/>
      <c r="P319" s="81">
        <v>100</v>
      </c>
      <c r="Q319" s="362">
        <f>P319/1000*E319</f>
        <v>4</v>
      </c>
      <c r="R319" s="363">
        <f>Q319</f>
        <v>4</v>
      </c>
    </row>
    <row r="320" spans="1:18" ht="15">
      <c r="A320" s="103"/>
      <c r="B320" s="160" t="s">
        <v>468</v>
      </c>
      <c r="C320" s="103"/>
      <c r="D320" s="103" t="s">
        <v>468</v>
      </c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217"/>
      <c r="Q320" s="361"/>
      <c r="R320" s="69"/>
    </row>
    <row r="321" spans="1:18" ht="15">
      <c r="A321" s="144">
        <v>138</v>
      </c>
      <c r="B321" s="23" t="s">
        <v>406</v>
      </c>
      <c r="C321" s="144">
        <v>150</v>
      </c>
      <c r="D321" s="63" t="s">
        <v>127</v>
      </c>
      <c r="E321" s="154">
        <v>60</v>
      </c>
      <c r="F321" s="154">
        <v>45</v>
      </c>
      <c r="G321" s="430" t="s">
        <v>626</v>
      </c>
      <c r="H321" s="460">
        <v>1.8</v>
      </c>
      <c r="I321" s="402">
        <v>10.98</v>
      </c>
      <c r="J321" s="402">
        <v>67.8</v>
      </c>
      <c r="K321" s="403">
        <v>0.07</v>
      </c>
      <c r="L321" s="403">
        <v>0.03</v>
      </c>
      <c r="M321" s="399" t="s">
        <v>321</v>
      </c>
      <c r="N321" s="403">
        <v>10.77</v>
      </c>
      <c r="O321" s="399" t="s">
        <v>386</v>
      </c>
      <c r="P321" s="197">
        <v>18</v>
      </c>
      <c r="Q321" s="188">
        <f aca="true" t="shared" si="14" ref="Q321:Q351">P321/1000*E321</f>
        <v>1.0799999999999998</v>
      </c>
      <c r="R321" s="85" t="s">
        <v>116</v>
      </c>
    </row>
    <row r="322" spans="1:18" ht="15">
      <c r="A322" s="102"/>
      <c r="B322" s="102" t="s">
        <v>489</v>
      </c>
      <c r="C322" s="102"/>
      <c r="D322" s="154" t="s">
        <v>490</v>
      </c>
      <c r="E322" s="154">
        <v>4.5</v>
      </c>
      <c r="F322" s="154">
        <v>4.5</v>
      </c>
      <c r="G322" s="430"/>
      <c r="H322" s="460"/>
      <c r="I322" s="402"/>
      <c r="J322" s="402"/>
      <c r="K322" s="404"/>
      <c r="L322" s="404"/>
      <c r="M322" s="400"/>
      <c r="N322" s="404"/>
      <c r="O322" s="400"/>
      <c r="P322" s="197">
        <v>48</v>
      </c>
      <c r="Q322" s="188">
        <f t="shared" si="14"/>
        <v>0.216</v>
      </c>
      <c r="R322" s="63"/>
    </row>
    <row r="323" spans="1:18" ht="15">
      <c r="A323" s="102"/>
      <c r="B323" s="102"/>
      <c r="C323" s="102"/>
      <c r="D323" s="154" t="s">
        <v>40</v>
      </c>
      <c r="E323" s="154">
        <v>7.8</v>
      </c>
      <c r="F323" s="154">
        <v>6</v>
      </c>
      <c r="G323" s="430"/>
      <c r="H323" s="460"/>
      <c r="I323" s="402"/>
      <c r="J323" s="402"/>
      <c r="K323" s="404"/>
      <c r="L323" s="404"/>
      <c r="M323" s="400"/>
      <c r="N323" s="404"/>
      <c r="O323" s="400"/>
      <c r="P323" s="197">
        <v>18</v>
      </c>
      <c r="Q323" s="188">
        <f t="shared" si="14"/>
        <v>0.1404</v>
      </c>
      <c r="R323" s="63"/>
    </row>
    <row r="324" spans="1:18" ht="15">
      <c r="A324" s="102"/>
      <c r="B324" s="102"/>
      <c r="C324" s="102"/>
      <c r="D324" s="154" t="s">
        <v>63</v>
      </c>
      <c r="E324" s="154">
        <v>7.2</v>
      </c>
      <c r="F324" s="153">
        <v>6</v>
      </c>
      <c r="G324" s="430"/>
      <c r="H324" s="460"/>
      <c r="I324" s="402"/>
      <c r="J324" s="402"/>
      <c r="K324" s="404"/>
      <c r="L324" s="404"/>
      <c r="M324" s="400"/>
      <c r="N324" s="404"/>
      <c r="O324" s="400"/>
      <c r="P324" s="197">
        <v>18</v>
      </c>
      <c r="Q324" s="188">
        <f t="shared" si="14"/>
        <v>0.1296</v>
      </c>
      <c r="R324" s="63"/>
    </row>
    <row r="325" spans="1:18" ht="15">
      <c r="A325" s="102"/>
      <c r="B325" s="102"/>
      <c r="C325" s="102"/>
      <c r="D325" s="154" t="s">
        <v>68</v>
      </c>
      <c r="E325" s="154">
        <v>1.8</v>
      </c>
      <c r="F325" s="153">
        <v>1.8</v>
      </c>
      <c r="G325" s="430"/>
      <c r="H325" s="460"/>
      <c r="I325" s="402"/>
      <c r="J325" s="402"/>
      <c r="K325" s="404"/>
      <c r="L325" s="404"/>
      <c r="M325" s="400"/>
      <c r="N325" s="404"/>
      <c r="O325" s="400"/>
      <c r="P325" s="197">
        <v>460</v>
      </c>
      <c r="Q325" s="188">
        <f t="shared" si="14"/>
        <v>0.8280000000000001</v>
      </c>
      <c r="R325" s="63"/>
    </row>
    <row r="326" spans="1:18" ht="15">
      <c r="A326" s="103"/>
      <c r="B326" s="103"/>
      <c r="C326" s="103"/>
      <c r="D326" s="154" t="s">
        <v>69</v>
      </c>
      <c r="E326" s="154">
        <v>142.5</v>
      </c>
      <c r="F326" s="153">
        <v>142.5</v>
      </c>
      <c r="G326" s="430"/>
      <c r="H326" s="460"/>
      <c r="I326" s="402"/>
      <c r="J326" s="402"/>
      <c r="K326" s="405"/>
      <c r="L326" s="405"/>
      <c r="M326" s="401"/>
      <c r="N326" s="405"/>
      <c r="O326" s="401"/>
      <c r="P326" s="198"/>
      <c r="Q326" s="188">
        <f t="shared" si="14"/>
        <v>0</v>
      </c>
      <c r="R326" s="169">
        <f>Q321+Q322+Q323+Q324+Q325</f>
        <v>2.394</v>
      </c>
    </row>
    <row r="327" spans="1:18" ht="15">
      <c r="A327" s="144">
        <v>471</v>
      </c>
      <c r="B327" s="23" t="s">
        <v>138</v>
      </c>
      <c r="C327" s="144">
        <v>50</v>
      </c>
      <c r="D327" s="153" t="s">
        <v>141</v>
      </c>
      <c r="E327" s="153">
        <v>52</v>
      </c>
      <c r="F327" s="153">
        <v>38</v>
      </c>
      <c r="G327" s="402">
        <v>5.75</v>
      </c>
      <c r="H327" s="402">
        <v>4.95</v>
      </c>
      <c r="I327" s="405">
        <v>4</v>
      </c>
      <c r="J327" s="402">
        <v>84.5</v>
      </c>
      <c r="K327" s="403">
        <v>0.03</v>
      </c>
      <c r="L327" s="403">
        <v>0.06</v>
      </c>
      <c r="M327" s="403">
        <v>0</v>
      </c>
      <c r="N327" s="399" t="s">
        <v>400</v>
      </c>
      <c r="O327" s="399" t="s">
        <v>228</v>
      </c>
      <c r="P327" s="197">
        <v>385</v>
      </c>
      <c r="Q327" s="279">
        <f t="shared" si="14"/>
        <v>20.02</v>
      </c>
      <c r="R327" s="85" t="s">
        <v>116</v>
      </c>
    </row>
    <row r="328" spans="1:18" ht="15">
      <c r="A328" s="102"/>
      <c r="B328" s="102" t="s">
        <v>139</v>
      </c>
      <c r="C328" s="102"/>
      <c r="D328" s="153" t="s">
        <v>142</v>
      </c>
      <c r="E328" s="153">
        <v>8</v>
      </c>
      <c r="F328" s="153">
        <v>8</v>
      </c>
      <c r="G328" s="402"/>
      <c r="H328" s="402"/>
      <c r="I328" s="402"/>
      <c r="J328" s="402"/>
      <c r="K328" s="404"/>
      <c r="L328" s="404"/>
      <c r="M328" s="404"/>
      <c r="N328" s="400"/>
      <c r="O328" s="400"/>
      <c r="P328" s="197">
        <v>28.33</v>
      </c>
      <c r="Q328" s="188">
        <f t="shared" si="14"/>
        <v>0.22663999999999998</v>
      </c>
      <c r="R328" s="63"/>
    </row>
    <row r="329" spans="1:18" ht="15">
      <c r="A329" s="102"/>
      <c r="B329" s="102"/>
      <c r="C329" s="102"/>
      <c r="D329" s="153" t="s">
        <v>103</v>
      </c>
      <c r="E329" s="153">
        <v>0.7</v>
      </c>
      <c r="F329" s="153">
        <v>0.7</v>
      </c>
      <c r="G329" s="402"/>
      <c r="H329" s="402"/>
      <c r="I329" s="402"/>
      <c r="J329" s="402"/>
      <c r="K329" s="404"/>
      <c r="L329" s="404"/>
      <c r="M329" s="404"/>
      <c r="N329" s="400"/>
      <c r="O329" s="400"/>
      <c r="P329" s="197">
        <v>12</v>
      </c>
      <c r="Q329" s="188">
        <f t="shared" si="14"/>
        <v>0.0084</v>
      </c>
      <c r="R329" s="63"/>
    </row>
    <row r="330" spans="1:18" ht="15">
      <c r="A330" s="102"/>
      <c r="B330" s="102" t="s">
        <v>140</v>
      </c>
      <c r="C330" s="102"/>
      <c r="D330" s="153" t="s">
        <v>32</v>
      </c>
      <c r="E330" s="199">
        <v>13</v>
      </c>
      <c r="F330" s="153">
        <v>13</v>
      </c>
      <c r="G330" s="402"/>
      <c r="H330" s="402"/>
      <c r="I330" s="402"/>
      <c r="J330" s="402"/>
      <c r="K330" s="404"/>
      <c r="L330" s="404"/>
      <c r="M330" s="404"/>
      <c r="N330" s="400"/>
      <c r="O330" s="400"/>
      <c r="P330" s="197"/>
      <c r="Q330" s="188">
        <f t="shared" si="14"/>
        <v>0</v>
      </c>
      <c r="R330" s="63"/>
    </row>
    <row r="331" spans="1:18" ht="15">
      <c r="A331" s="103"/>
      <c r="B331" s="103"/>
      <c r="C331" s="103"/>
      <c r="D331" s="153" t="s">
        <v>143</v>
      </c>
      <c r="E331" s="153">
        <v>2</v>
      </c>
      <c r="F331" s="153">
        <v>2</v>
      </c>
      <c r="G331" s="402"/>
      <c r="H331" s="402"/>
      <c r="I331" s="402"/>
      <c r="J331" s="402"/>
      <c r="K331" s="405"/>
      <c r="L331" s="405"/>
      <c r="M331" s="405"/>
      <c r="N331" s="401"/>
      <c r="O331" s="401"/>
      <c r="P331" s="198">
        <v>460</v>
      </c>
      <c r="Q331" s="188">
        <f t="shared" si="14"/>
        <v>0.92</v>
      </c>
      <c r="R331" s="169">
        <f>Q327+Q328+Q330+Q331+Q329</f>
        <v>21.175040000000003</v>
      </c>
    </row>
    <row r="332" spans="1:18" ht="15">
      <c r="A332" s="102"/>
      <c r="B332" s="102"/>
      <c r="C332" s="102"/>
      <c r="D332" s="153"/>
      <c r="E332" s="153"/>
      <c r="F332" s="153"/>
      <c r="G332" s="144"/>
      <c r="H332" s="144"/>
      <c r="I332" s="144"/>
      <c r="J332" s="139"/>
      <c r="K332" s="145"/>
      <c r="L332" s="145"/>
      <c r="M332" s="145"/>
      <c r="N332" s="137"/>
      <c r="O332" s="137"/>
      <c r="P332" s="198"/>
      <c r="Q332" s="188"/>
      <c r="R332" s="169"/>
    </row>
    <row r="333" spans="1:18" ht="15">
      <c r="A333" s="102">
        <v>587</v>
      </c>
      <c r="B333" s="102" t="s">
        <v>144</v>
      </c>
      <c r="C333" s="102">
        <v>25</v>
      </c>
      <c r="D333" s="153" t="s">
        <v>145</v>
      </c>
      <c r="E333" s="200">
        <v>1.5</v>
      </c>
      <c r="F333" s="200">
        <v>1.5</v>
      </c>
      <c r="G333" s="403">
        <v>0.65</v>
      </c>
      <c r="H333" s="461" t="s">
        <v>222</v>
      </c>
      <c r="I333" s="399" t="s">
        <v>627</v>
      </c>
      <c r="J333" s="450">
        <v>22</v>
      </c>
      <c r="K333" s="403" t="s">
        <v>125</v>
      </c>
      <c r="L333" s="403" t="s">
        <v>125</v>
      </c>
      <c r="M333" s="399" t="s">
        <v>246</v>
      </c>
      <c r="N333" s="399" t="s">
        <v>251</v>
      </c>
      <c r="O333" s="399" t="s">
        <v>247</v>
      </c>
      <c r="P333" s="198">
        <v>75</v>
      </c>
      <c r="Q333" s="188">
        <f t="shared" si="14"/>
        <v>0.11249999999999999</v>
      </c>
      <c r="R333" s="63"/>
    </row>
    <row r="334" spans="1:18" ht="15">
      <c r="A334" s="102"/>
      <c r="B334" s="102"/>
      <c r="C334" s="102"/>
      <c r="D334" s="153" t="s">
        <v>67</v>
      </c>
      <c r="E334" s="201">
        <v>1.2</v>
      </c>
      <c r="F334" s="200">
        <v>1.2</v>
      </c>
      <c r="G334" s="404"/>
      <c r="H334" s="462"/>
      <c r="I334" s="400"/>
      <c r="J334" s="451"/>
      <c r="K334" s="404"/>
      <c r="L334" s="404"/>
      <c r="M334" s="400"/>
      <c r="N334" s="400"/>
      <c r="O334" s="400"/>
      <c r="P334" s="198">
        <v>27</v>
      </c>
      <c r="Q334" s="188">
        <f t="shared" si="14"/>
        <v>0.0324</v>
      </c>
      <c r="R334" s="63"/>
    </row>
    <row r="335" spans="1:18" ht="15">
      <c r="A335" s="102"/>
      <c r="B335" s="102"/>
      <c r="C335" s="102"/>
      <c r="D335" s="153" t="s">
        <v>40</v>
      </c>
      <c r="E335" s="200">
        <v>1.9</v>
      </c>
      <c r="F335" s="200">
        <v>1.5</v>
      </c>
      <c r="G335" s="404"/>
      <c r="H335" s="462"/>
      <c r="I335" s="400"/>
      <c r="J335" s="451"/>
      <c r="K335" s="404"/>
      <c r="L335" s="404"/>
      <c r="M335" s="400"/>
      <c r="N335" s="400"/>
      <c r="O335" s="400"/>
      <c r="P335" s="198">
        <v>18</v>
      </c>
      <c r="Q335" s="188">
        <f t="shared" si="14"/>
        <v>0.034199999999999994</v>
      </c>
      <c r="R335" s="63"/>
    </row>
    <row r="336" spans="1:18" ht="15">
      <c r="A336" s="102"/>
      <c r="B336" s="102"/>
      <c r="C336" s="102"/>
      <c r="D336" s="153" t="s">
        <v>63</v>
      </c>
      <c r="E336" s="153">
        <v>0.6</v>
      </c>
      <c r="F336" s="153">
        <v>0.5</v>
      </c>
      <c r="G336" s="404"/>
      <c r="H336" s="462"/>
      <c r="I336" s="400"/>
      <c r="J336" s="451"/>
      <c r="K336" s="404"/>
      <c r="L336" s="404"/>
      <c r="M336" s="400"/>
      <c r="N336" s="400"/>
      <c r="O336" s="400"/>
      <c r="P336" s="198">
        <v>18</v>
      </c>
      <c r="Q336" s="188">
        <f t="shared" si="14"/>
        <v>0.010799999999999999</v>
      </c>
      <c r="R336" s="63"/>
    </row>
    <row r="337" spans="1:18" ht="15">
      <c r="A337" s="102"/>
      <c r="B337" s="102"/>
      <c r="C337" s="102"/>
      <c r="D337" s="153" t="s">
        <v>146</v>
      </c>
      <c r="E337" s="200">
        <v>6.2</v>
      </c>
      <c r="F337" s="201">
        <v>6.2</v>
      </c>
      <c r="G337" s="404"/>
      <c r="H337" s="462"/>
      <c r="I337" s="400"/>
      <c r="J337" s="451"/>
      <c r="K337" s="404"/>
      <c r="L337" s="404"/>
      <c r="M337" s="400"/>
      <c r="N337" s="400"/>
      <c r="O337" s="400"/>
      <c r="P337" s="198">
        <v>88</v>
      </c>
      <c r="Q337" s="188">
        <f t="shared" si="14"/>
        <v>0.5456</v>
      </c>
      <c r="R337" s="63"/>
    </row>
    <row r="338" spans="1:18" ht="15">
      <c r="A338" s="102"/>
      <c r="B338" s="102"/>
      <c r="C338" s="102"/>
      <c r="D338" s="153" t="s">
        <v>33</v>
      </c>
      <c r="E338" s="153">
        <v>0.2</v>
      </c>
      <c r="F338" s="153">
        <v>0.2</v>
      </c>
      <c r="G338" s="404"/>
      <c r="H338" s="462"/>
      <c r="I338" s="400"/>
      <c r="J338" s="451"/>
      <c r="K338" s="404"/>
      <c r="L338" s="404"/>
      <c r="M338" s="400"/>
      <c r="N338" s="400"/>
      <c r="O338" s="400"/>
      <c r="P338" s="198">
        <v>45</v>
      </c>
      <c r="Q338" s="188">
        <f t="shared" si="14"/>
        <v>0.009</v>
      </c>
      <c r="R338" s="63"/>
    </row>
    <row r="339" spans="1:18" ht="15">
      <c r="A339" s="102"/>
      <c r="B339" s="102"/>
      <c r="C339" s="102"/>
      <c r="D339" s="153" t="s">
        <v>106</v>
      </c>
      <c r="E339" s="153">
        <v>22.5</v>
      </c>
      <c r="F339" s="153">
        <v>22.5</v>
      </c>
      <c r="G339" s="405"/>
      <c r="H339" s="463"/>
      <c r="I339" s="401"/>
      <c r="J339" s="474"/>
      <c r="K339" s="405"/>
      <c r="L339" s="405"/>
      <c r="M339" s="401"/>
      <c r="N339" s="401"/>
      <c r="O339" s="401"/>
      <c r="P339" s="198"/>
      <c r="Q339" s="188">
        <f t="shared" si="14"/>
        <v>0</v>
      </c>
      <c r="R339" s="169">
        <f>Q333+Q334+Q335+Q336+Q337+Q338+Q339</f>
        <v>0.7444999999999999</v>
      </c>
    </row>
    <row r="340" spans="1:18" ht="15">
      <c r="A340" s="144">
        <v>520</v>
      </c>
      <c r="B340" s="144" t="s">
        <v>148</v>
      </c>
      <c r="C340" s="144">
        <v>120</v>
      </c>
      <c r="D340" s="63" t="s">
        <v>39</v>
      </c>
      <c r="E340" s="63">
        <v>136.8</v>
      </c>
      <c r="F340" s="63">
        <v>102.7</v>
      </c>
      <c r="G340" s="402">
        <v>2.52</v>
      </c>
      <c r="H340" s="402">
        <v>5.4</v>
      </c>
      <c r="I340" s="402">
        <v>17.52</v>
      </c>
      <c r="J340" s="402">
        <v>130.8</v>
      </c>
      <c r="K340" s="403">
        <v>0.12</v>
      </c>
      <c r="L340" s="403">
        <v>0.07</v>
      </c>
      <c r="M340" s="403">
        <v>20.72</v>
      </c>
      <c r="N340" s="403">
        <v>32.92</v>
      </c>
      <c r="O340" s="399" t="s">
        <v>324</v>
      </c>
      <c r="P340" s="180">
        <v>18</v>
      </c>
      <c r="Q340" s="188">
        <f t="shared" si="14"/>
        <v>2.4624</v>
      </c>
      <c r="R340" s="85" t="s">
        <v>116</v>
      </c>
    </row>
    <row r="341" spans="1:18" ht="15">
      <c r="A341" s="145"/>
      <c r="B341" s="145"/>
      <c r="C341" s="145"/>
      <c r="D341" s="63" t="s">
        <v>103</v>
      </c>
      <c r="E341" s="63">
        <v>0.7</v>
      </c>
      <c r="F341" s="63">
        <v>0.7</v>
      </c>
      <c r="G341" s="402"/>
      <c r="H341" s="402"/>
      <c r="I341" s="402"/>
      <c r="J341" s="402"/>
      <c r="K341" s="404"/>
      <c r="L341" s="404"/>
      <c r="M341" s="404"/>
      <c r="N341" s="404"/>
      <c r="O341" s="400"/>
      <c r="P341" s="180">
        <v>12</v>
      </c>
      <c r="Q341" s="188">
        <f t="shared" si="14"/>
        <v>0.0084</v>
      </c>
      <c r="R341" s="85"/>
    </row>
    <row r="342" spans="1:18" ht="15">
      <c r="A342" s="145"/>
      <c r="B342" s="145"/>
      <c r="C342" s="145"/>
      <c r="D342" s="63" t="s">
        <v>31</v>
      </c>
      <c r="E342" s="203">
        <v>19</v>
      </c>
      <c r="F342" s="203">
        <v>19</v>
      </c>
      <c r="G342" s="402"/>
      <c r="H342" s="402"/>
      <c r="I342" s="402"/>
      <c r="J342" s="402"/>
      <c r="K342" s="404"/>
      <c r="L342" s="404"/>
      <c r="M342" s="404"/>
      <c r="N342" s="404"/>
      <c r="O342" s="400"/>
      <c r="P342" s="180">
        <v>47</v>
      </c>
      <c r="Q342" s="188">
        <f t="shared" si="14"/>
        <v>0.893</v>
      </c>
      <c r="R342" s="85"/>
    </row>
    <row r="343" spans="1:18" ht="15">
      <c r="A343" s="103"/>
      <c r="B343" s="103"/>
      <c r="C343" s="103"/>
      <c r="D343" s="63" t="s">
        <v>70</v>
      </c>
      <c r="E343" s="154">
        <v>4.1</v>
      </c>
      <c r="F343" s="154">
        <v>4.1</v>
      </c>
      <c r="G343" s="402"/>
      <c r="H343" s="402"/>
      <c r="I343" s="402"/>
      <c r="J343" s="402"/>
      <c r="K343" s="405"/>
      <c r="L343" s="405"/>
      <c r="M343" s="405"/>
      <c r="N343" s="405"/>
      <c r="O343" s="401"/>
      <c r="P343" s="180">
        <v>460</v>
      </c>
      <c r="Q343" s="188">
        <f t="shared" si="14"/>
        <v>1.886</v>
      </c>
      <c r="R343" s="169">
        <f>Q340+Q342+Q343+Q341</f>
        <v>5.2498000000000005</v>
      </c>
    </row>
    <row r="344" spans="1:18" ht="15">
      <c r="A344" s="144">
        <v>938</v>
      </c>
      <c r="B344" s="23" t="s">
        <v>491</v>
      </c>
      <c r="C344" s="144">
        <v>150</v>
      </c>
      <c r="D344" s="63" t="s">
        <v>49</v>
      </c>
      <c r="E344" s="154">
        <v>9</v>
      </c>
      <c r="F344" s="154">
        <v>9</v>
      </c>
      <c r="G344" s="402">
        <v>0.07</v>
      </c>
      <c r="H344" s="402">
        <v>0</v>
      </c>
      <c r="I344" s="402">
        <v>18.15</v>
      </c>
      <c r="J344" s="402">
        <v>69.75</v>
      </c>
      <c r="K344" s="403" t="s">
        <v>125</v>
      </c>
      <c r="L344" s="403" t="s">
        <v>125</v>
      </c>
      <c r="M344" s="399" t="s">
        <v>248</v>
      </c>
      <c r="N344" s="399" t="s">
        <v>249</v>
      </c>
      <c r="O344" s="399" t="s">
        <v>250</v>
      </c>
      <c r="P344" s="180">
        <v>50</v>
      </c>
      <c r="Q344" s="188">
        <f t="shared" si="14"/>
        <v>0.45</v>
      </c>
      <c r="R344" s="85" t="s">
        <v>116</v>
      </c>
    </row>
    <row r="345" spans="1:18" ht="15">
      <c r="A345" s="102"/>
      <c r="B345" s="102" t="s">
        <v>49</v>
      </c>
      <c r="C345" s="102"/>
      <c r="D345" s="63" t="s">
        <v>33</v>
      </c>
      <c r="E345" s="154">
        <v>18</v>
      </c>
      <c r="F345" s="154">
        <v>18</v>
      </c>
      <c r="G345" s="402"/>
      <c r="H345" s="402"/>
      <c r="I345" s="402"/>
      <c r="J345" s="402"/>
      <c r="K345" s="404"/>
      <c r="L345" s="404"/>
      <c r="M345" s="400"/>
      <c r="N345" s="400"/>
      <c r="O345" s="400"/>
      <c r="P345" s="180">
        <v>45</v>
      </c>
      <c r="Q345" s="188">
        <f t="shared" si="14"/>
        <v>0.8099999999999999</v>
      </c>
      <c r="R345" s="63"/>
    </row>
    <row r="346" spans="1:18" ht="15">
      <c r="A346" s="102"/>
      <c r="B346" s="102"/>
      <c r="C346" s="102"/>
      <c r="D346" s="63" t="s">
        <v>50</v>
      </c>
      <c r="E346" s="154">
        <v>6</v>
      </c>
      <c r="F346" s="154">
        <v>6</v>
      </c>
      <c r="G346" s="402"/>
      <c r="H346" s="402"/>
      <c r="I346" s="402"/>
      <c r="J346" s="402"/>
      <c r="K346" s="404"/>
      <c r="L346" s="404"/>
      <c r="M346" s="400"/>
      <c r="N346" s="400"/>
      <c r="O346" s="400"/>
      <c r="P346" s="180">
        <v>125</v>
      </c>
      <c r="Q346" s="188">
        <f t="shared" si="14"/>
        <v>0.75</v>
      </c>
      <c r="R346" s="63"/>
    </row>
    <row r="347" spans="1:18" ht="15">
      <c r="A347" s="102"/>
      <c r="B347" s="102"/>
      <c r="C347" s="102"/>
      <c r="D347" s="63" t="s">
        <v>66</v>
      </c>
      <c r="E347" s="154">
        <v>0.15</v>
      </c>
      <c r="F347" s="154">
        <v>0.15</v>
      </c>
      <c r="G347" s="402"/>
      <c r="H347" s="402"/>
      <c r="I347" s="402"/>
      <c r="J347" s="402"/>
      <c r="K347" s="404"/>
      <c r="L347" s="404"/>
      <c r="M347" s="400"/>
      <c r="N347" s="400"/>
      <c r="O347" s="400"/>
      <c r="P347" s="180">
        <v>280</v>
      </c>
      <c r="Q347" s="188">
        <f t="shared" si="14"/>
        <v>0.042</v>
      </c>
      <c r="R347" s="63"/>
    </row>
    <row r="348" spans="1:18" ht="15">
      <c r="A348" s="103"/>
      <c r="B348" s="103"/>
      <c r="C348" s="103"/>
      <c r="D348" s="63" t="s">
        <v>32</v>
      </c>
      <c r="E348" s="63">
        <v>145.7</v>
      </c>
      <c r="F348" s="63">
        <v>145.7</v>
      </c>
      <c r="G348" s="402"/>
      <c r="H348" s="402"/>
      <c r="I348" s="402"/>
      <c r="J348" s="402"/>
      <c r="K348" s="405"/>
      <c r="L348" s="405"/>
      <c r="M348" s="401"/>
      <c r="N348" s="401"/>
      <c r="O348" s="401"/>
      <c r="P348" s="180"/>
      <c r="Q348" s="188">
        <f t="shared" si="14"/>
        <v>0</v>
      </c>
      <c r="R348" s="169">
        <f>Q344+Q345+Q346+Q347+Q348</f>
        <v>2.0519999999999996</v>
      </c>
    </row>
    <row r="349" spans="1:18" ht="15">
      <c r="A349" s="103"/>
      <c r="B349" s="103" t="s">
        <v>347</v>
      </c>
      <c r="C349" s="103">
        <v>30</v>
      </c>
      <c r="D349" s="63" t="s">
        <v>347</v>
      </c>
      <c r="E349" s="63">
        <v>30</v>
      </c>
      <c r="F349" s="63">
        <v>30</v>
      </c>
      <c r="G349" s="154">
        <v>1.95</v>
      </c>
      <c r="H349" s="154">
        <v>0.3</v>
      </c>
      <c r="I349" s="154">
        <v>10.2</v>
      </c>
      <c r="J349" s="154">
        <v>54.3</v>
      </c>
      <c r="K349" s="146">
        <v>0.02</v>
      </c>
      <c r="L349" s="146">
        <v>0.009</v>
      </c>
      <c r="M349" s="138" t="s">
        <v>167</v>
      </c>
      <c r="N349" s="138" t="s">
        <v>348</v>
      </c>
      <c r="O349" s="138" t="s">
        <v>349</v>
      </c>
      <c r="P349" s="180">
        <v>40</v>
      </c>
      <c r="Q349" s="188">
        <f t="shared" si="14"/>
        <v>1.2</v>
      </c>
      <c r="R349" s="169">
        <f>Q349</f>
        <v>1.2</v>
      </c>
    </row>
    <row r="350" spans="1:18" ht="15">
      <c r="A350" s="63"/>
      <c r="B350" s="63" t="s">
        <v>71</v>
      </c>
      <c r="C350" s="154">
        <v>25</v>
      </c>
      <c r="D350" s="63" t="s">
        <v>71</v>
      </c>
      <c r="E350" s="154">
        <v>25</v>
      </c>
      <c r="F350" s="154">
        <v>25</v>
      </c>
      <c r="G350" s="63">
        <v>2</v>
      </c>
      <c r="H350" s="63">
        <v>0.3</v>
      </c>
      <c r="I350" s="63">
        <v>10.5</v>
      </c>
      <c r="J350" s="154">
        <v>50.62</v>
      </c>
      <c r="K350" s="63" t="s">
        <v>350</v>
      </c>
      <c r="L350" s="63">
        <v>0.018</v>
      </c>
      <c r="M350" s="63">
        <v>0</v>
      </c>
      <c r="N350" s="64" t="s">
        <v>352</v>
      </c>
      <c r="O350" s="64" t="s">
        <v>353</v>
      </c>
      <c r="P350" s="180">
        <v>28.33</v>
      </c>
      <c r="Q350" s="188">
        <f t="shared" si="14"/>
        <v>0.7082499999999999</v>
      </c>
      <c r="R350" s="173">
        <f>Q350</f>
        <v>0.7082499999999999</v>
      </c>
    </row>
    <row r="351" spans="1:18" ht="15">
      <c r="A351" s="94"/>
      <c r="B351" s="164" t="s">
        <v>46</v>
      </c>
      <c r="C351" s="58"/>
      <c r="D351" s="58"/>
      <c r="E351" s="58"/>
      <c r="F351" s="168"/>
      <c r="G351" s="57" t="s">
        <v>628</v>
      </c>
      <c r="H351" s="57" t="s">
        <v>629</v>
      </c>
      <c r="I351" s="57">
        <f>I319+I321+I327+I333+I340+I344+I349+I350</f>
        <v>43904.35</v>
      </c>
      <c r="J351" s="340">
        <f>J319+J321+J327+J333+J340+J344+J349+J350</f>
        <v>485.37</v>
      </c>
      <c r="K351" s="47">
        <v>0.27</v>
      </c>
      <c r="L351" s="47">
        <v>0.2</v>
      </c>
      <c r="M351" s="47">
        <v>40.24</v>
      </c>
      <c r="N351" s="47">
        <v>84.45</v>
      </c>
      <c r="O351" s="57" t="s">
        <v>413</v>
      </c>
      <c r="P351" s="204"/>
      <c r="Q351" s="205">
        <f t="shared" si="14"/>
        <v>0</v>
      </c>
      <c r="R351" s="169">
        <f>R319+R326+R331+R339+R343+R348+R349+R350</f>
        <v>37.52359</v>
      </c>
    </row>
    <row r="352" spans="1:18" ht="15">
      <c r="A352" s="94"/>
      <c r="B352" s="149"/>
      <c r="C352" s="58"/>
      <c r="D352" s="58"/>
      <c r="E352" s="58"/>
      <c r="F352" s="58"/>
      <c r="G352" s="47"/>
      <c r="H352" s="47"/>
      <c r="I352" s="57"/>
      <c r="J352" s="55"/>
      <c r="K352" s="47"/>
      <c r="L352" s="47"/>
      <c r="M352" s="47"/>
      <c r="N352" s="47"/>
      <c r="O352" s="57"/>
      <c r="P352" s="82"/>
      <c r="Q352" s="84"/>
      <c r="R352" s="169"/>
    </row>
    <row r="353" spans="1:18" ht="15">
      <c r="A353" s="24"/>
      <c r="B353" s="149"/>
      <c r="C353" s="167"/>
      <c r="D353" s="58"/>
      <c r="E353" s="58"/>
      <c r="F353" s="58"/>
      <c r="G353" s="29"/>
      <c r="H353" s="29"/>
      <c r="I353" s="48"/>
      <c r="J353" s="130"/>
      <c r="K353" s="65"/>
      <c r="L353" s="65"/>
      <c r="M353" s="65"/>
      <c r="N353" s="65"/>
      <c r="O353" s="221"/>
      <c r="P353" s="82"/>
      <c r="Q353" s="84"/>
      <c r="R353" s="169"/>
    </row>
    <row r="354" spans="1:18" ht="15">
      <c r="A354" s="24"/>
      <c r="B354" s="149" t="s">
        <v>102</v>
      </c>
      <c r="C354" s="167"/>
      <c r="D354" s="58"/>
      <c r="E354" s="58"/>
      <c r="F354" s="58"/>
      <c r="G354" s="29"/>
      <c r="H354" s="29"/>
      <c r="I354" s="29"/>
      <c r="J354" s="130"/>
      <c r="K354" s="167"/>
      <c r="L354" s="167"/>
      <c r="M354" s="167"/>
      <c r="N354" s="167"/>
      <c r="O354" s="167"/>
      <c r="P354" s="82"/>
      <c r="Q354" s="84"/>
      <c r="R354" s="169"/>
    </row>
    <row r="355" spans="1:18" ht="15">
      <c r="A355" s="23">
        <v>541</v>
      </c>
      <c r="B355" s="149" t="s">
        <v>492</v>
      </c>
      <c r="C355" s="23">
        <v>80</v>
      </c>
      <c r="D355" s="77" t="s">
        <v>39</v>
      </c>
      <c r="E355" s="77">
        <v>34.1</v>
      </c>
      <c r="F355" s="77">
        <v>25.6</v>
      </c>
      <c r="G355" s="402">
        <v>1.84</v>
      </c>
      <c r="H355" s="402">
        <v>4.08</v>
      </c>
      <c r="I355" s="402">
        <v>8.57</v>
      </c>
      <c r="J355" s="402">
        <v>77.6</v>
      </c>
      <c r="K355" s="403">
        <v>0.05</v>
      </c>
      <c r="L355" s="403">
        <v>0.03</v>
      </c>
      <c r="M355" s="403">
        <v>19.19</v>
      </c>
      <c r="N355" s="403">
        <v>14.1</v>
      </c>
      <c r="O355" s="399" t="s">
        <v>310</v>
      </c>
      <c r="P355" s="27">
        <v>18</v>
      </c>
      <c r="Q355" s="84">
        <f aca="true" t="shared" si="15" ref="Q355:Q360">P355/1000*E355</f>
        <v>0.6138</v>
      </c>
      <c r="R355" s="85" t="s">
        <v>116</v>
      </c>
    </row>
    <row r="356" spans="1:18" ht="15">
      <c r="A356" s="30"/>
      <c r="B356" s="102" t="s">
        <v>116</v>
      </c>
      <c r="C356" s="112"/>
      <c r="D356" s="77" t="s">
        <v>493</v>
      </c>
      <c r="E356" s="77">
        <v>16</v>
      </c>
      <c r="F356" s="77">
        <v>12.7</v>
      </c>
      <c r="G356" s="402"/>
      <c r="H356" s="402"/>
      <c r="I356" s="402"/>
      <c r="J356" s="402"/>
      <c r="K356" s="404"/>
      <c r="L356" s="404"/>
      <c r="M356" s="404"/>
      <c r="N356" s="404"/>
      <c r="O356" s="400"/>
      <c r="P356" s="27">
        <v>18</v>
      </c>
      <c r="Q356" s="84">
        <f t="shared" si="15"/>
        <v>0.288</v>
      </c>
      <c r="R356" s="63"/>
    </row>
    <row r="357" spans="1:18" ht="15">
      <c r="A357" s="102"/>
      <c r="B357" s="102"/>
      <c r="C357" s="102"/>
      <c r="D357" s="77" t="s">
        <v>63</v>
      </c>
      <c r="E357" s="77">
        <v>7.5</v>
      </c>
      <c r="F357" s="77">
        <v>6.4</v>
      </c>
      <c r="G357" s="402"/>
      <c r="H357" s="402"/>
      <c r="I357" s="402"/>
      <c r="J357" s="402"/>
      <c r="K357" s="404"/>
      <c r="L357" s="404"/>
      <c r="M357" s="404"/>
      <c r="N357" s="404"/>
      <c r="O357" s="400"/>
      <c r="P357" s="27">
        <v>18</v>
      </c>
      <c r="Q357" s="84">
        <f t="shared" si="15"/>
        <v>0.13499999999999998</v>
      </c>
      <c r="R357" s="63"/>
    </row>
    <row r="358" spans="1:18" ht="15">
      <c r="A358" s="102"/>
      <c r="B358" s="102"/>
      <c r="C358" s="102"/>
      <c r="D358" s="77" t="s">
        <v>62</v>
      </c>
      <c r="E358" s="77">
        <v>36.3</v>
      </c>
      <c r="F358" s="77">
        <v>25.6</v>
      </c>
      <c r="G358" s="402"/>
      <c r="H358" s="402"/>
      <c r="I358" s="402"/>
      <c r="J358" s="402"/>
      <c r="K358" s="404"/>
      <c r="L358" s="404"/>
      <c r="M358" s="404"/>
      <c r="N358" s="404"/>
      <c r="O358" s="400"/>
      <c r="P358" s="27">
        <v>20</v>
      </c>
      <c r="Q358" s="84">
        <f t="shared" si="15"/>
        <v>0.726</v>
      </c>
      <c r="R358" s="63"/>
    </row>
    <row r="359" spans="1:18" ht="15">
      <c r="A359" s="102"/>
      <c r="B359" s="102"/>
      <c r="C359" s="102"/>
      <c r="D359" s="77" t="s">
        <v>45</v>
      </c>
      <c r="E359" s="77">
        <v>3.3</v>
      </c>
      <c r="F359" s="77">
        <v>3.2</v>
      </c>
      <c r="G359" s="402"/>
      <c r="H359" s="402"/>
      <c r="I359" s="402"/>
      <c r="J359" s="402"/>
      <c r="K359" s="404"/>
      <c r="L359" s="404"/>
      <c r="M359" s="404"/>
      <c r="N359" s="404"/>
      <c r="O359" s="400"/>
      <c r="P359" s="27">
        <v>88</v>
      </c>
      <c r="Q359" s="84">
        <f t="shared" si="15"/>
        <v>0.2904</v>
      </c>
      <c r="R359" s="85">
        <f>Q355+Q356+Q357+Q358+Q359</f>
        <v>2.0532</v>
      </c>
    </row>
    <row r="360" spans="1:18" ht="15">
      <c r="A360" s="23">
        <v>698</v>
      </c>
      <c r="B360" s="63" t="s">
        <v>168</v>
      </c>
      <c r="C360" s="23">
        <v>150</v>
      </c>
      <c r="D360" s="77" t="s">
        <v>133</v>
      </c>
      <c r="E360" s="77">
        <v>154.5</v>
      </c>
      <c r="F360" s="77">
        <v>150</v>
      </c>
      <c r="G360" s="154">
        <v>4.5</v>
      </c>
      <c r="H360" s="158" t="s">
        <v>257</v>
      </c>
      <c r="I360" s="154">
        <v>6.15</v>
      </c>
      <c r="J360" s="154">
        <v>127.5</v>
      </c>
      <c r="K360" s="63" t="s">
        <v>134</v>
      </c>
      <c r="L360" s="63">
        <v>0.19</v>
      </c>
      <c r="M360" s="63">
        <v>0.45</v>
      </c>
      <c r="N360" s="63">
        <v>186</v>
      </c>
      <c r="O360" s="63">
        <v>0.15</v>
      </c>
      <c r="P360" s="27">
        <v>54</v>
      </c>
      <c r="Q360" s="84">
        <f t="shared" si="15"/>
        <v>8.343</v>
      </c>
      <c r="R360" s="176">
        <f>Q360</f>
        <v>8.343</v>
      </c>
    </row>
    <row r="361" spans="1:18" ht="15">
      <c r="A361" s="94"/>
      <c r="B361" s="49" t="s">
        <v>101</v>
      </c>
      <c r="C361" s="58"/>
      <c r="D361" s="58"/>
      <c r="E361" s="58"/>
      <c r="F361" s="58"/>
      <c r="G361" s="57" t="s">
        <v>555</v>
      </c>
      <c r="H361" s="57">
        <f>H355+H360</f>
        <v>13.08</v>
      </c>
      <c r="I361" s="57" t="s">
        <v>632</v>
      </c>
      <c r="J361" s="55">
        <f>J355+J360</f>
        <v>205.1</v>
      </c>
      <c r="K361" s="47">
        <v>0.12</v>
      </c>
      <c r="L361" s="47">
        <v>0.25</v>
      </c>
      <c r="M361" s="47">
        <v>0.45</v>
      </c>
      <c r="N361" s="47">
        <v>198.41</v>
      </c>
      <c r="O361" s="57" t="s">
        <v>243</v>
      </c>
      <c r="P361" s="27"/>
      <c r="Q361" s="80" t="s">
        <v>116</v>
      </c>
      <c r="R361" s="169">
        <f>R359+R360</f>
        <v>10.3962</v>
      </c>
    </row>
    <row r="362" spans="1:18" ht="15">
      <c r="A362" s="94"/>
      <c r="B362" s="29" t="s">
        <v>108</v>
      </c>
      <c r="C362" s="58"/>
      <c r="D362" s="58"/>
      <c r="E362" s="58"/>
      <c r="F362" s="58"/>
      <c r="G362" s="57" t="s">
        <v>631</v>
      </c>
      <c r="H362" s="57" t="e">
        <f>H315+H317+H351+H361</f>
        <v>#VALUE!</v>
      </c>
      <c r="I362" s="393" t="e">
        <f>I315+I317+I351+I361</f>
        <v>#VALUE!</v>
      </c>
      <c r="J362" s="55">
        <f>J315+J317+J351+J361</f>
        <v>1129.3799999999999</v>
      </c>
      <c r="K362" s="47">
        <v>0.5</v>
      </c>
      <c r="L362" s="47">
        <v>0.69</v>
      </c>
      <c r="M362" s="47">
        <v>51.85</v>
      </c>
      <c r="N362" s="47">
        <v>468.34</v>
      </c>
      <c r="O362" s="57" t="s">
        <v>414</v>
      </c>
      <c r="P362" s="27"/>
      <c r="Q362" s="63" t="s">
        <v>116</v>
      </c>
      <c r="R362" s="169">
        <f>R315+R317+R351+R361</f>
        <v>77.22034</v>
      </c>
    </row>
    <row r="363" ht="15">
      <c r="P363" s="26"/>
    </row>
    <row r="364" ht="15">
      <c r="P364" s="26"/>
    </row>
    <row r="365" ht="15">
      <c r="P365" s="26"/>
    </row>
    <row r="373" ht="15">
      <c r="B373" s="5" t="s">
        <v>109</v>
      </c>
    </row>
    <row r="374" spans="1:18" ht="15">
      <c r="A374" s="14" t="s">
        <v>0</v>
      </c>
      <c r="B374" s="14" t="s">
        <v>1</v>
      </c>
      <c r="C374" s="14" t="s">
        <v>3</v>
      </c>
      <c r="D374" s="14" t="s">
        <v>5</v>
      </c>
      <c r="E374" s="446" t="s">
        <v>3</v>
      </c>
      <c r="F374" s="447"/>
      <c r="G374" s="448" t="s">
        <v>26</v>
      </c>
      <c r="H374" s="449"/>
      <c r="I374" s="449"/>
      <c r="J374" s="21" t="s">
        <v>11</v>
      </c>
      <c r="K374" s="406" t="s">
        <v>13</v>
      </c>
      <c r="L374" s="407"/>
      <c r="M374" s="407"/>
      <c r="N374" s="454" t="s">
        <v>24</v>
      </c>
      <c r="O374" s="455"/>
      <c r="P374" s="17" t="s">
        <v>19</v>
      </c>
      <c r="Q374" s="19" t="s">
        <v>21</v>
      </c>
      <c r="R374" s="19" t="s">
        <v>21</v>
      </c>
    </row>
    <row r="375" spans="1:18" ht="15">
      <c r="A375" s="1"/>
      <c r="B375" s="15" t="s">
        <v>2</v>
      </c>
      <c r="C375" s="15" t="s">
        <v>4</v>
      </c>
      <c r="D375" s="1"/>
      <c r="E375" s="14" t="s">
        <v>6</v>
      </c>
      <c r="F375" s="14" t="s">
        <v>7</v>
      </c>
      <c r="G375" s="433" t="s">
        <v>27</v>
      </c>
      <c r="H375" s="433"/>
      <c r="I375" s="433"/>
      <c r="J375" s="22" t="s">
        <v>12</v>
      </c>
      <c r="K375" s="444" t="s">
        <v>14</v>
      </c>
      <c r="L375" s="478" t="s">
        <v>15</v>
      </c>
      <c r="M375" s="478" t="s">
        <v>16</v>
      </c>
      <c r="N375" s="477" t="s">
        <v>25</v>
      </c>
      <c r="O375" s="477"/>
      <c r="P375" s="18" t="s">
        <v>20</v>
      </c>
      <c r="Q375" s="18" t="s">
        <v>22</v>
      </c>
      <c r="R375" s="18" t="s">
        <v>23</v>
      </c>
    </row>
    <row r="376" spans="1:18" ht="15">
      <c r="A376" s="2"/>
      <c r="B376" s="2"/>
      <c r="C376" s="2"/>
      <c r="D376" s="2"/>
      <c r="E376" s="2"/>
      <c r="F376" s="2"/>
      <c r="G376" s="16" t="s">
        <v>8</v>
      </c>
      <c r="H376" s="16" t="s">
        <v>9</v>
      </c>
      <c r="I376" s="16" t="s">
        <v>10</v>
      </c>
      <c r="J376" s="3"/>
      <c r="K376" s="445"/>
      <c r="L376" s="479"/>
      <c r="M376" s="479"/>
      <c r="N376" s="16" t="s">
        <v>17</v>
      </c>
      <c r="O376" s="16" t="s">
        <v>18</v>
      </c>
      <c r="P376" s="2"/>
      <c r="Q376" s="2"/>
      <c r="R376" s="2"/>
    </row>
    <row r="377" spans="1:18" ht="15">
      <c r="A377" s="32" t="s">
        <v>35</v>
      </c>
      <c r="B377" s="33"/>
      <c r="Q377" s="12"/>
      <c r="R377" s="11"/>
    </row>
    <row r="378" spans="1:18" ht="15">
      <c r="A378" s="144">
        <v>340</v>
      </c>
      <c r="B378" s="144" t="s">
        <v>110</v>
      </c>
      <c r="C378" s="144">
        <v>60</v>
      </c>
      <c r="D378" s="168" t="s">
        <v>60</v>
      </c>
      <c r="E378" s="63">
        <v>40</v>
      </c>
      <c r="F378" s="94">
        <v>40</v>
      </c>
      <c r="G378" s="403">
        <v>5.5</v>
      </c>
      <c r="H378" s="485">
        <v>9.18</v>
      </c>
      <c r="I378" s="467">
        <v>1.04</v>
      </c>
      <c r="J378" s="457">
        <v>109.45</v>
      </c>
      <c r="K378" s="403">
        <v>0.03</v>
      </c>
      <c r="L378" s="403">
        <v>0.19</v>
      </c>
      <c r="M378" s="403">
        <v>0.15</v>
      </c>
      <c r="N378" s="403">
        <v>41.25</v>
      </c>
      <c r="O378" s="399" t="s">
        <v>260</v>
      </c>
      <c r="P378" s="79">
        <v>6.5</v>
      </c>
      <c r="Q378" s="95">
        <f>P378/40*E378</f>
        <v>6.5</v>
      </c>
      <c r="R378" s="89" t="s">
        <v>116</v>
      </c>
    </row>
    <row r="379" spans="1:18" ht="15">
      <c r="A379" s="102"/>
      <c r="B379" s="145"/>
      <c r="C379" s="145"/>
      <c r="D379" s="168" t="s">
        <v>70</v>
      </c>
      <c r="E379" s="63">
        <v>5</v>
      </c>
      <c r="F379" s="94">
        <v>5</v>
      </c>
      <c r="G379" s="404"/>
      <c r="H379" s="486"/>
      <c r="I379" s="468"/>
      <c r="J379" s="458"/>
      <c r="K379" s="404"/>
      <c r="L379" s="404"/>
      <c r="M379" s="404"/>
      <c r="N379" s="404"/>
      <c r="O379" s="400"/>
      <c r="P379" s="324">
        <v>460</v>
      </c>
      <c r="Q379" s="95">
        <f aca="true" t="shared" si="16" ref="Q379:Q392">P379/1000*E379</f>
        <v>2.3000000000000003</v>
      </c>
      <c r="R379" s="89"/>
    </row>
    <row r="380" spans="1:18" ht="15">
      <c r="A380" s="102"/>
      <c r="B380" s="145"/>
      <c r="C380" s="145"/>
      <c r="D380" s="168" t="s">
        <v>103</v>
      </c>
      <c r="E380" s="63">
        <v>1</v>
      </c>
      <c r="F380" s="94">
        <v>1</v>
      </c>
      <c r="G380" s="404"/>
      <c r="H380" s="486"/>
      <c r="I380" s="468"/>
      <c r="J380" s="458"/>
      <c r="K380" s="404"/>
      <c r="L380" s="404"/>
      <c r="M380" s="404"/>
      <c r="N380" s="404"/>
      <c r="O380" s="400"/>
      <c r="P380" s="273">
        <v>12</v>
      </c>
      <c r="Q380" s="95">
        <f t="shared" si="16"/>
        <v>0.012</v>
      </c>
      <c r="R380" s="89"/>
    </row>
    <row r="381" spans="1:18" ht="15">
      <c r="A381" s="103"/>
      <c r="B381" s="146"/>
      <c r="C381" s="146"/>
      <c r="D381" s="168" t="s">
        <v>31</v>
      </c>
      <c r="E381" s="63">
        <v>15</v>
      </c>
      <c r="F381" s="94">
        <v>15</v>
      </c>
      <c r="G381" s="405"/>
      <c r="H381" s="487"/>
      <c r="I381" s="469"/>
      <c r="J381" s="459"/>
      <c r="K381" s="405"/>
      <c r="L381" s="405"/>
      <c r="M381" s="405"/>
      <c r="N381" s="405"/>
      <c r="O381" s="401"/>
      <c r="P381" s="79">
        <v>47</v>
      </c>
      <c r="Q381" s="95">
        <f t="shared" si="16"/>
        <v>0.705</v>
      </c>
      <c r="R381" s="176">
        <f>Q378+Q379+Q381+Q380</f>
        <v>9.517000000000001</v>
      </c>
    </row>
    <row r="382" spans="1:18" ht="15">
      <c r="A382" s="144">
        <v>101</v>
      </c>
      <c r="B382" s="23" t="s">
        <v>111</v>
      </c>
      <c r="C382" s="144">
        <v>30</v>
      </c>
      <c r="D382" s="168" t="s">
        <v>111</v>
      </c>
      <c r="E382" s="63">
        <v>30</v>
      </c>
      <c r="F382" s="94">
        <v>30</v>
      </c>
      <c r="G382" s="403">
        <v>0.6</v>
      </c>
      <c r="H382" s="467">
        <v>2.7</v>
      </c>
      <c r="I382" s="482" t="s">
        <v>634</v>
      </c>
      <c r="J382" s="457">
        <v>28.8</v>
      </c>
      <c r="K382" s="403" t="s">
        <v>125</v>
      </c>
      <c r="L382" s="403">
        <v>0.01</v>
      </c>
      <c r="M382" s="399" t="s">
        <v>254</v>
      </c>
      <c r="N382" s="399" t="s">
        <v>261</v>
      </c>
      <c r="O382" s="399" t="s">
        <v>254</v>
      </c>
      <c r="P382" s="365">
        <v>73.84</v>
      </c>
      <c r="Q382" s="348">
        <f t="shared" si="16"/>
        <v>2.2152000000000003</v>
      </c>
      <c r="R382" s="89" t="s">
        <v>116</v>
      </c>
    </row>
    <row r="383" spans="1:18" ht="15">
      <c r="A383" s="103"/>
      <c r="B383" s="103" t="s">
        <v>112</v>
      </c>
      <c r="C383" s="146"/>
      <c r="D383" s="119"/>
      <c r="E383" s="77"/>
      <c r="F383" s="96"/>
      <c r="G383" s="404"/>
      <c r="H383" s="468"/>
      <c r="I383" s="483"/>
      <c r="J383" s="458"/>
      <c r="K383" s="405"/>
      <c r="L383" s="405"/>
      <c r="M383" s="401"/>
      <c r="N383" s="401"/>
      <c r="O383" s="401"/>
      <c r="P383" s="364"/>
      <c r="Q383" s="99">
        <f t="shared" si="16"/>
        <v>0</v>
      </c>
      <c r="R383" s="174">
        <f>Q382+Q383</f>
        <v>2.2152000000000003</v>
      </c>
    </row>
    <row r="384" spans="1:18" ht="15">
      <c r="A384" s="102" t="s">
        <v>494</v>
      </c>
      <c r="B384" s="102" t="s">
        <v>209</v>
      </c>
      <c r="C384" s="145">
        <v>70</v>
      </c>
      <c r="D384" s="119" t="s">
        <v>214</v>
      </c>
      <c r="E384" s="77">
        <v>25.2</v>
      </c>
      <c r="F384" s="96">
        <v>25.2</v>
      </c>
      <c r="G384" s="144"/>
      <c r="H384" s="155"/>
      <c r="I384" s="359"/>
      <c r="J384" s="155"/>
      <c r="K384" s="145"/>
      <c r="L384" s="145"/>
      <c r="M384" s="137"/>
      <c r="N384" s="137"/>
      <c r="O384" s="137"/>
      <c r="P384" s="81">
        <v>36</v>
      </c>
      <c r="Q384" s="348">
        <f>P384/1000*E384</f>
        <v>0.9071999999999999</v>
      </c>
      <c r="R384" s="176"/>
    </row>
    <row r="385" spans="1:18" ht="15">
      <c r="A385" s="102"/>
      <c r="B385" s="102" t="s">
        <v>495</v>
      </c>
      <c r="C385" s="145"/>
      <c r="D385" s="119" t="s">
        <v>34</v>
      </c>
      <c r="E385" s="77">
        <v>2.4</v>
      </c>
      <c r="F385" s="96">
        <v>2.4</v>
      </c>
      <c r="G385" s="145">
        <v>2.45</v>
      </c>
      <c r="H385" s="156">
        <v>2.87</v>
      </c>
      <c r="I385" s="360" t="s">
        <v>635</v>
      </c>
      <c r="J385" s="151">
        <v>102.9</v>
      </c>
      <c r="K385" s="145">
        <v>0.04</v>
      </c>
      <c r="L385" s="145">
        <v>0.01</v>
      </c>
      <c r="M385" s="137" t="s">
        <v>167</v>
      </c>
      <c r="N385" s="137" t="s">
        <v>496</v>
      </c>
      <c r="O385" s="137" t="s">
        <v>497</v>
      </c>
      <c r="P385" s="364">
        <v>460</v>
      </c>
      <c r="Q385" s="99">
        <f>P385/1000*E385</f>
        <v>1.104</v>
      </c>
      <c r="R385" s="174">
        <f>Q384+Q385</f>
        <v>2.0112</v>
      </c>
    </row>
    <row r="386" spans="1:18" ht="15">
      <c r="A386" s="144">
        <v>3</v>
      </c>
      <c r="B386" s="155" t="s">
        <v>364</v>
      </c>
      <c r="C386" s="144">
        <v>40</v>
      </c>
      <c r="D386" s="63" t="s">
        <v>71</v>
      </c>
      <c r="E386" s="63">
        <v>25</v>
      </c>
      <c r="F386" s="63">
        <v>25</v>
      </c>
      <c r="G386" s="116"/>
      <c r="H386" s="116"/>
      <c r="I386" s="116"/>
      <c r="J386" s="139"/>
      <c r="K386" s="403"/>
      <c r="L386" s="403"/>
      <c r="M386" s="403"/>
      <c r="N386" s="403"/>
      <c r="O386" s="403"/>
      <c r="P386" s="79">
        <v>28.33</v>
      </c>
      <c r="Q386" s="79">
        <f t="shared" si="16"/>
        <v>0.7082499999999999</v>
      </c>
      <c r="R386" s="169" t="s">
        <v>116</v>
      </c>
    </row>
    <row r="387" spans="1:18" ht="15">
      <c r="A387" s="102"/>
      <c r="B387" s="156" t="s">
        <v>365</v>
      </c>
      <c r="C387" s="102"/>
      <c r="D387" s="63" t="s">
        <v>70</v>
      </c>
      <c r="E387" s="63">
        <v>5</v>
      </c>
      <c r="F387" s="63">
        <v>5</v>
      </c>
      <c r="G387" s="117"/>
      <c r="H387" s="117"/>
      <c r="I387" s="117"/>
      <c r="J387" s="141"/>
      <c r="K387" s="404"/>
      <c r="L387" s="404"/>
      <c r="M387" s="404"/>
      <c r="N387" s="404"/>
      <c r="O387" s="404"/>
      <c r="P387" s="324">
        <v>460</v>
      </c>
      <c r="Q387" s="79">
        <f t="shared" si="16"/>
        <v>2.3000000000000003</v>
      </c>
      <c r="R387" s="169"/>
    </row>
    <row r="388" spans="1:18" ht="15">
      <c r="A388" s="103"/>
      <c r="B388" s="152"/>
      <c r="C388" s="103"/>
      <c r="D388" s="168" t="s">
        <v>366</v>
      </c>
      <c r="E388" s="63">
        <v>11</v>
      </c>
      <c r="F388" s="94">
        <v>10</v>
      </c>
      <c r="G388" s="118">
        <v>5.37</v>
      </c>
      <c r="H388" s="118">
        <v>9.02</v>
      </c>
      <c r="I388" s="118">
        <v>8.34</v>
      </c>
      <c r="J388" s="143">
        <v>140.57</v>
      </c>
      <c r="K388" s="145">
        <v>0.04</v>
      </c>
      <c r="L388" s="145">
        <v>0.06</v>
      </c>
      <c r="M388" s="145">
        <v>0.21</v>
      </c>
      <c r="N388" s="145">
        <v>49</v>
      </c>
      <c r="O388" s="145">
        <v>0.09</v>
      </c>
      <c r="P388" s="324">
        <v>390</v>
      </c>
      <c r="Q388" s="95">
        <f t="shared" si="16"/>
        <v>4.29</v>
      </c>
      <c r="R388" s="169">
        <f>Q386+Q387+Q388</f>
        <v>7.29825</v>
      </c>
    </row>
    <row r="389" spans="1:18" ht="15">
      <c r="A389" s="144">
        <v>692</v>
      </c>
      <c r="B389" s="24" t="s">
        <v>178</v>
      </c>
      <c r="C389" s="23">
        <v>150</v>
      </c>
      <c r="D389" s="119" t="s">
        <v>180</v>
      </c>
      <c r="E389" s="77">
        <v>6</v>
      </c>
      <c r="F389" s="96">
        <v>6</v>
      </c>
      <c r="G389" s="403">
        <v>1.83</v>
      </c>
      <c r="H389" s="482" t="s">
        <v>608</v>
      </c>
      <c r="I389" s="403">
        <v>21.49</v>
      </c>
      <c r="J389" s="457">
        <v>114</v>
      </c>
      <c r="K389" s="403">
        <v>0.01</v>
      </c>
      <c r="L389" s="403">
        <v>0.04</v>
      </c>
      <c r="M389" s="403">
        <v>0.37</v>
      </c>
      <c r="N389" s="403">
        <v>45.37</v>
      </c>
      <c r="O389" s="403">
        <v>0.08</v>
      </c>
      <c r="P389" s="27">
        <v>380</v>
      </c>
      <c r="Q389" s="95">
        <f t="shared" si="16"/>
        <v>2.2800000000000002</v>
      </c>
      <c r="R389" s="27" t="s">
        <v>116</v>
      </c>
    </row>
    <row r="390" spans="1:18" ht="15">
      <c r="A390" s="102"/>
      <c r="B390" s="30" t="s">
        <v>179</v>
      </c>
      <c r="C390" s="102"/>
      <c r="D390" s="119" t="s">
        <v>99</v>
      </c>
      <c r="E390" s="77">
        <v>129</v>
      </c>
      <c r="F390" s="96">
        <v>129</v>
      </c>
      <c r="G390" s="404"/>
      <c r="H390" s="483"/>
      <c r="I390" s="404"/>
      <c r="J390" s="458"/>
      <c r="K390" s="404"/>
      <c r="L390" s="404"/>
      <c r="M390" s="404"/>
      <c r="N390" s="404"/>
      <c r="O390" s="404"/>
      <c r="P390" s="27"/>
      <c r="Q390" s="95">
        <f t="shared" si="16"/>
        <v>0</v>
      </c>
      <c r="R390" s="27"/>
    </row>
    <row r="391" spans="1:18" ht="15">
      <c r="A391" s="102"/>
      <c r="B391" s="30"/>
      <c r="C391" s="102"/>
      <c r="D391" s="119" t="s">
        <v>150</v>
      </c>
      <c r="E391" s="77">
        <v>37.5</v>
      </c>
      <c r="F391" s="96">
        <v>37.5</v>
      </c>
      <c r="G391" s="404"/>
      <c r="H391" s="483"/>
      <c r="I391" s="404"/>
      <c r="J391" s="458"/>
      <c r="K391" s="404"/>
      <c r="L391" s="404"/>
      <c r="M391" s="404"/>
      <c r="N391" s="404"/>
      <c r="O391" s="404"/>
      <c r="P391" s="27">
        <v>47</v>
      </c>
      <c r="Q391" s="95">
        <f t="shared" si="16"/>
        <v>1.7625</v>
      </c>
      <c r="R391" s="27"/>
    </row>
    <row r="392" spans="1:18" ht="15">
      <c r="A392" s="103"/>
      <c r="B392" s="68"/>
      <c r="C392" s="103"/>
      <c r="D392" s="77" t="s">
        <v>33</v>
      </c>
      <c r="E392" s="77">
        <v>15</v>
      </c>
      <c r="F392" s="77">
        <v>15</v>
      </c>
      <c r="G392" s="405"/>
      <c r="H392" s="484"/>
      <c r="I392" s="405"/>
      <c r="J392" s="459"/>
      <c r="K392" s="405"/>
      <c r="L392" s="405"/>
      <c r="M392" s="405"/>
      <c r="N392" s="405"/>
      <c r="O392" s="405"/>
      <c r="P392" s="85">
        <v>45</v>
      </c>
      <c r="Q392" s="95">
        <f t="shared" si="16"/>
        <v>0.6749999999999999</v>
      </c>
      <c r="R392" s="280">
        <f>Q389+Q391+Q392</f>
        <v>4.7175</v>
      </c>
    </row>
    <row r="393" spans="1:18" ht="15">
      <c r="A393" s="216"/>
      <c r="B393" s="222" t="s">
        <v>101</v>
      </c>
      <c r="C393" s="29"/>
      <c r="D393" s="29"/>
      <c r="E393" s="29"/>
      <c r="F393" s="29"/>
      <c r="G393" s="57" t="s">
        <v>636</v>
      </c>
      <c r="H393" s="57">
        <f>H378+H382+H385+H388+H389</f>
        <v>24162.77</v>
      </c>
      <c r="I393" s="57" t="e">
        <f>I378+I382+I385+I388+I389</f>
        <v>#VALUE!</v>
      </c>
      <c r="J393" s="55">
        <f>J378+J382+J385+J388+J389</f>
        <v>495.72</v>
      </c>
      <c r="K393" s="57" t="s">
        <v>262</v>
      </c>
      <c r="L393" s="47">
        <v>0.3</v>
      </c>
      <c r="M393" s="57" t="s">
        <v>383</v>
      </c>
      <c r="N393" s="47">
        <v>147.92</v>
      </c>
      <c r="O393" s="57" t="s">
        <v>384</v>
      </c>
      <c r="P393" s="97"/>
      <c r="Q393" s="79"/>
      <c r="R393" s="208">
        <f>R381+R383+R385+R388+R392</f>
        <v>25.759150000000005</v>
      </c>
    </row>
    <row r="394" spans="1:18" ht="15">
      <c r="A394" s="216"/>
      <c r="B394" s="222" t="s">
        <v>81</v>
      </c>
      <c r="C394" s="29"/>
      <c r="D394" s="29"/>
      <c r="E394" s="29"/>
      <c r="F394" s="456"/>
      <c r="G394" s="456"/>
      <c r="H394" s="456"/>
      <c r="I394" s="456"/>
      <c r="J394" s="456"/>
      <c r="K394" s="456"/>
      <c r="L394" s="456"/>
      <c r="M394" s="456"/>
      <c r="N394" s="456"/>
      <c r="O394" s="456"/>
      <c r="P394" s="456"/>
      <c r="Q394" s="456"/>
      <c r="R394" s="223"/>
    </row>
    <row r="395" spans="1:18" ht="15">
      <c r="A395" s="63"/>
      <c r="B395" s="77" t="s">
        <v>312</v>
      </c>
      <c r="C395" s="63">
        <v>100</v>
      </c>
      <c r="D395" s="63" t="s">
        <v>312</v>
      </c>
      <c r="E395" s="63">
        <v>100</v>
      </c>
      <c r="F395" s="63">
        <v>100</v>
      </c>
      <c r="G395" s="47">
        <v>0.5</v>
      </c>
      <c r="H395" s="47">
        <v>0</v>
      </c>
      <c r="I395" s="57" t="s">
        <v>633</v>
      </c>
      <c r="J395" s="340">
        <v>44</v>
      </c>
      <c r="K395" s="47" t="s">
        <v>125</v>
      </c>
      <c r="L395" s="47">
        <v>0.01</v>
      </c>
      <c r="M395" s="57" t="s">
        <v>276</v>
      </c>
      <c r="N395" s="47">
        <v>8</v>
      </c>
      <c r="O395" s="91" t="s">
        <v>488</v>
      </c>
      <c r="P395" s="89">
        <v>25</v>
      </c>
      <c r="Q395" s="98">
        <f>P395/1000*E395</f>
        <v>2.5</v>
      </c>
      <c r="R395" s="219">
        <f>Q395</f>
        <v>2.5</v>
      </c>
    </row>
    <row r="396" spans="1:18" ht="15">
      <c r="A396" s="67"/>
      <c r="B396" s="206" t="s">
        <v>97</v>
      </c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167"/>
      <c r="P396" s="133"/>
      <c r="Q396" s="366"/>
      <c r="R396" s="82"/>
    </row>
    <row r="397" spans="1:18" ht="15">
      <c r="A397" s="23">
        <v>70</v>
      </c>
      <c r="B397" s="322" t="s">
        <v>467</v>
      </c>
      <c r="C397" s="23">
        <v>40</v>
      </c>
      <c r="D397" s="23" t="s">
        <v>467</v>
      </c>
      <c r="E397" s="23">
        <v>40</v>
      </c>
      <c r="F397" s="23">
        <v>40</v>
      </c>
      <c r="G397" s="23">
        <v>0.32</v>
      </c>
      <c r="H397" s="23">
        <v>0.04</v>
      </c>
      <c r="I397" s="23">
        <v>1</v>
      </c>
      <c r="J397" s="23">
        <v>5.6</v>
      </c>
      <c r="K397" s="23"/>
      <c r="L397" s="23"/>
      <c r="M397" s="23">
        <v>4</v>
      </c>
      <c r="N397" s="23"/>
      <c r="O397" s="23"/>
      <c r="P397" s="367">
        <v>100</v>
      </c>
      <c r="Q397" s="348">
        <f>+P397/1000*E397</f>
        <v>4</v>
      </c>
      <c r="R397" s="81">
        <f>Q397</f>
        <v>4</v>
      </c>
    </row>
    <row r="398" spans="1:18" ht="15">
      <c r="A398" s="103"/>
      <c r="B398" s="160" t="s">
        <v>468</v>
      </c>
      <c r="C398" s="103"/>
      <c r="D398" s="103" t="s">
        <v>468</v>
      </c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90"/>
      <c r="Q398" s="346"/>
      <c r="R398" s="368"/>
    </row>
    <row r="399" spans="1:18" ht="15">
      <c r="A399" s="23">
        <v>148</v>
      </c>
      <c r="B399" s="23" t="s">
        <v>344</v>
      </c>
      <c r="C399" s="144">
        <v>150</v>
      </c>
      <c r="D399" s="77" t="s">
        <v>39</v>
      </c>
      <c r="E399" s="77">
        <v>40.2</v>
      </c>
      <c r="F399" s="77">
        <v>30</v>
      </c>
      <c r="G399" s="403"/>
      <c r="H399" s="467"/>
      <c r="I399" s="467"/>
      <c r="J399" s="457"/>
      <c r="K399" s="403"/>
      <c r="L399" s="403"/>
      <c r="M399" s="399"/>
      <c r="N399" s="403"/>
      <c r="O399" s="399"/>
      <c r="P399" s="27">
        <v>18</v>
      </c>
      <c r="Q399" s="95">
        <f aca="true" t="shared" si="17" ref="Q399:Q407">P399/1000*E399</f>
        <v>0.7236</v>
      </c>
      <c r="R399" s="85" t="s">
        <v>116</v>
      </c>
    </row>
    <row r="400" spans="1:18" ht="15">
      <c r="A400" s="102"/>
      <c r="B400" s="102"/>
      <c r="C400" s="145"/>
      <c r="D400" s="77" t="s">
        <v>40</v>
      </c>
      <c r="E400" s="77">
        <v>7.8</v>
      </c>
      <c r="F400" s="77">
        <v>6</v>
      </c>
      <c r="G400" s="404"/>
      <c r="H400" s="468"/>
      <c r="I400" s="468"/>
      <c r="J400" s="458"/>
      <c r="K400" s="404"/>
      <c r="L400" s="404"/>
      <c r="M400" s="400"/>
      <c r="N400" s="404"/>
      <c r="O400" s="400"/>
      <c r="P400" s="27">
        <v>18</v>
      </c>
      <c r="Q400" s="95">
        <f t="shared" si="17"/>
        <v>0.1404</v>
      </c>
      <c r="R400" s="85"/>
    </row>
    <row r="401" spans="1:18" ht="15">
      <c r="A401" s="102"/>
      <c r="B401" s="102"/>
      <c r="C401" s="145"/>
      <c r="D401" s="77" t="s">
        <v>34</v>
      </c>
      <c r="E401" s="77">
        <v>3</v>
      </c>
      <c r="F401" s="77">
        <v>3</v>
      </c>
      <c r="G401" s="404"/>
      <c r="H401" s="468"/>
      <c r="I401" s="468"/>
      <c r="J401" s="458"/>
      <c r="K401" s="404"/>
      <c r="L401" s="404"/>
      <c r="M401" s="400"/>
      <c r="N401" s="404"/>
      <c r="O401" s="400"/>
      <c r="P401" s="27">
        <v>460</v>
      </c>
      <c r="Q401" s="95">
        <f t="shared" si="17"/>
        <v>1.3800000000000001</v>
      </c>
      <c r="R401" s="85"/>
    </row>
    <row r="402" spans="1:18" ht="15">
      <c r="A402" s="102"/>
      <c r="B402" s="102"/>
      <c r="C402" s="145"/>
      <c r="D402" s="77" t="s">
        <v>99</v>
      </c>
      <c r="E402" s="77">
        <v>114</v>
      </c>
      <c r="F402" s="77">
        <v>114</v>
      </c>
      <c r="G402" s="404"/>
      <c r="H402" s="468"/>
      <c r="I402" s="468"/>
      <c r="J402" s="458"/>
      <c r="K402" s="404"/>
      <c r="L402" s="404"/>
      <c r="M402" s="400"/>
      <c r="N402" s="404"/>
      <c r="O402" s="400"/>
      <c r="P402" s="27"/>
      <c r="Q402" s="95">
        <f t="shared" si="17"/>
        <v>0</v>
      </c>
      <c r="R402" s="85"/>
    </row>
    <row r="403" spans="1:18" ht="15">
      <c r="A403" s="102"/>
      <c r="B403" s="102"/>
      <c r="C403" s="145"/>
      <c r="D403" s="77" t="s">
        <v>103</v>
      </c>
      <c r="E403" s="77">
        <v>1</v>
      </c>
      <c r="F403" s="77">
        <v>1</v>
      </c>
      <c r="G403" s="404"/>
      <c r="H403" s="468"/>
      <c r="I403" s="468"/>
      <c r="J403" s="458"/>
      <c r="K403" s="404"/>
      <c r="L403" s="404"/>
      <c r="M403" s="400"/>
      <c r="N403" s="404"/>
      <c r="O403" s="400"/>
      <c r="P403" s="27">
        <v>12</v>
      </c>
      <c r="Q403" s="95">
        <f t="shared" si="17"/>
        <v>0.012</v>
      </c>
      <c r="R403" s="85"/>
    </row>
    <row r="404" spans="1:18" ht="15">
      <c r="A404" s="102"/>
      <c r="B404" s="102"/>
      <c r="C404" s="145"/>
      <c r="D404" s="77" t="s">
        <v>345</v>
      </c>
      <c r="E404" s="77">
        <v>7.2</v>
      </c>
      <c r="F404" s="77">
        <v>4.8</v>
      </c>
      <c r="G404" s="404"/>
      <c r="H404" s="468"/>
      <c r="I404" s="468"/>
      <c r="J404" s="458"/>
      <c r="K404" s="404"/>
      <c r="L404" s="404"/>
      <c r="M404" s="400"/>
      <c r="N404" s="404"/>
      <c r="O404" s="400"/>
      <c r="P404" s="27">
        <v>105</v>
      </c>
      <c r="Q404" s="95">
        <f t="shared" si="17"/>
        <v>0.756</v>
      </c>
      <c r="R404" s="85"/>
    </row>
    <row r="405" spans="1:18" ht="15">
      <c r="A405" s="102"/>
      <c r="B405" s="145" t="s">
        <v>116</v>
      </c>
      <c r="C405" s="145"/>
      <c r="D405" s="77" t="s">
        <v>63</v>
      </c>
      <c r="E405" s="77">
        <v>7.2</v>
      </c>
      <c r="F405" s="77">
        <v>6</v>
      </c>
      <c r="G405" s="404"/>
      <c r="H405" s="468"/>
      <c r="I405" s="468"/>
      <c r="J405" s="458"/>
      <c r="K405" s="404"/>
      <c r="L405" s="404"/>
      <c r="M405" s="400"/>
      <c r="N405" s="404"/>
      <c r="O405" s="400"/>
      <c r="P405" s="27">
        <v>18</v>
      </c>
      <c r="Q405" s="95">
        <f t="shared" si="17"/>
        <v>0.1296</v>
      </c>
      <c r="R405" s="169"/>
    </row>
    <row r="406" spans="1:18" ht="15">
      <c r="A406" s="102"/>
      <c r="B406" s="145"/>
      <c r="C406" s="145"/>
      <c r="D406" s="77" t="s">
        <v>196</v>
      </c>
      <c r="E406" s="77">
        <v>3</v>
      </c>
      <c r="F406" s="77">
        <v>3</v>
      </c>
      <c r="G406" s="145">
        <v>1.32</v>
      </c>
      <c r="H406" s="156">
        <v>2.64</v>
      </c>
      <c r="I406" s="156">
        <v>7.44</v>
      </c>
      <c r="J406" s="151">
        <v>60</v>
      </c>
      <c r="K406" s="145">
        <v>0.07</v>
      </c>
      <c r="L406" s="145">
        <v>0.04</v>
      </c>
      <c r="M406" s="137" t="s">
        <v>401</v>
      </c>
      <c r="N406" s="145">
        <v>19.8</v>
      </c>
      <c r="O406" s="137" t="s">
        <v>346</v>
      </c>
      <c r="P406" s="27">
        <v>155</v>
      </c>
      <c r="Q406" s="95">
        <f t="shared" si="17"/>
        <v>0.46499999999999997</v>
      </c>
      <c r="R406" s="169">
        <f>Q399+Q400+Q401+Q402+Q404+Q405+Q406</f>
        <v>3.5946</v>
      </c>
    </row>
    <row r="407" spans="1:18" ht="15">
      <c r="A407" s="23">
        <v>374</v>
      </c>
      <c r="B407" s="23" t="s">
        <v>181</v>
      </c>
      <c r="C407" s="23">
        <v>50</v>
      </c>
      <c r="D407" s="77" t="s">
        <v>183</v>
      </c>
      <c r="E407" s="77">
        <v>61.5</v>
      </c>
      <c r="F407" s="77">
        <v>31</v>
      </c>
      <c r="G407" s="399" t="s">
        <v>637</v>
      </c>
      <c r="H407" s="399" t="s">
        <v>638</v>
      </c>
      <c r="I407" s="399" t="s">
        <v>617</v>
      </c>
      <c r="J407" s="450">
        <v>56</v>
      </c>
      <c r="K407" s="403">
        <v>0.03</v>
      </c>
      <c r="L407" s="403">
        <v>0.05</v>
      </c>
      <c r="M407" s="399" t="s">
        <v>303</v>
      </c>
      <c r="N407" s="399" t="s">
        <v>304</v>
      </c>
      <c r="O407" s="399" t="s">
        <v>305</v>
      </c>
      <c r="P407" s="27">
        <v>165</v>
      </c>
      <c r="Q407" s="95">
        <f t="shared" si="17"/>
        <v>10.1475</v>
      </c>
      <c r="R407" s="85" t="s">
        <v>116</v>
      </c>
    </row>
    <row r="408" spans="1:18" ht="15">
      <c r="A408" s="102"/>
      <c r="B408" s="102" t="s">
        <v>182</v>
      </c>
      <c r="C408" s="102"/>
      <c r="D408" s="77" t="s">
        <v>184</v>
      </c>
      <c r="E408" s="77">
        <v>9.5</v>
      </c>
      <c r="F408" s="77">
        <v>9.5</v>
      </c>
      <c r="G408" s="400"/>
      <c r="H408" s="400"/>
      <c r="I408" s="400"/>
      <c r="J408" s="451"/>
      <c r="K408" s="404"/>
      <c r="L408" s="404"/>
      <c r="M408" s="400"/>
      <c r="N408" s="400"/>
      <c r="O408" s="400"/>
      <c r="P408" s="27" t="s">
        <v>116</v>
      </c>
      <c r="Q408" s="95"/>
      <c r="R408" s="63"/>
    </row>
    <row r="409" spans="1:18" ht="15">
      <c r="A409" s="102"/>
      <c r="B409" s="102"/>
      <c r="C409" s="102"/>
      <c r="D409" s="77" t="s">
        <v>162</v>
      </c>
      <c r="E409" s="77">
        <v>11.5</v>
      </c>
      <c r="F409" s="77">
        <v>9</v>
      </c>
      <c r="G409" s="400"/>
      <c r="H409" s="400"/>
      <c r="I409" s="400"/>
      <c r="J409" s="451"/>
      <c r="K409" s="404"/>
      <c r="L409" s="404"/>
      <c r="M409" s="400"/>
      <c r="N409" s="400"/>
      <c r="O409" s="400"/>
      <c r="P409" s="27">
        <v>18</v>
      </c>
      <c r="Q409" s="95">
        <f aca="true" t="shared" si="18" ref="Q409:Q427">P409/1000*E409</f>
        <v>0.207</v>
      </c>
      <c r="R409" s="63"/>
    </row>
    <row r="410" spans="1:18" ht="15">
      <c r="A410" s="102"/>
      <c r="B410" s="102"/>
      <c r="C410" s="102"/>
      <c r="D410" s="77" t="s">
        <v>85</v>
      </c>
      <c r="E410" s="77">
        <v>2</v>
      </c>
      <c r="F410" s="77">
        <v>2</v>
      </c>
      <c r="G410" s="400"/>
      <c r="H410" s="400"/>
      <c r="I410" s="400"/>
      <c r="J410" s="451"/>
      <c r="K410" s="404"/>
      <c r="L410" s="404"/>
      <c r="M410" s="400"/>
      <c r="N410" s="400"/>
      <c r="O410" s="400"/>
      <c r="P410" s="27"/>
      <c r="Q410" s="95">
        <f t="shared" si="18"/>
        <v>0</v>
      </c>
      <c r="R410" s="63"/>
    </row>
    <row r="411" spans="1:18" ht="15">
      <c r="A411" s="102"/>
      <c r="B411" s="102"/>
      <c r="C411" s="102"/>
      <c r="D411" s="77" t="s">
        <v>63</v>
      </c>
      <c r="E411" s="77">
        <v>5</v>
      </c>
      <c r="F411" s="100" t="s">
        <v>293</v>
      </c>
      <c r="G411" s="400"/>
      <c r="H411" s="400"/>
      <c r="I411" s="400"/>
      <c r="J411" s="451"/>
      <c r="K411" s="404"/>
      <c r="L411" s="404"/>
      <c r="M411" s="400"/>
      <c r="N411" s="400"/>
      <c r="O411" s="400"/>
      <c r="P411" s="27">
        <v>25</v>
      </c>
      <c r="Q411" s="95">
        <f t="shared" si="18"/>
        <v>0.125</v>
      </c>
      <c r="R411" s="63"/>
    </row>
    <row r="412" spans="1:18" ht="15">
      <c r="A412" s="102"/>
      <c r="B412" s="102"/>
      <c r="C412" s="102"/>
      <c r="D412" s="77" t="s">
        <v>185</v>
      </c>
      <c r="E412" s="77">
        <v>5</v>
      </c>
      <c r="F412" s="77">
        <v>5</v>
      </c>
      <c r="G412" s="400"/>
      <c r="H412" s="400"/>
      <c r="I412" s="400"/>
      <c r="J412" s="451"/>
      <c r="K412" s="404"/>
      <c r="L412" s="404"/>
      <c r="M412" s="400"/>
      <c r="N412" s="400"/>
      <c r="O412" s="400"/>
      <c r="P412" s="27">
        <v>88</v>
      </c>
      <c r="Q412" s="95">
        <f t="shared" si="18"/>
        <v>0.43999999999999995</v>
      </c>
      <c r="R412" s="63"/>
    </row>
    <row r="413" spans="1:18" ht="15">
      <c r="A413" s="102"/>
      <c r="B413" s="102"/>
      <c r="C413" s="102"/>
      <c r="D413" s="77" t="s">
        <v>145</v>
      </c>
      <c r="E413" s="77">
        <v>2.5</v>
      </c>
      <c r="F413" s="77">
        <v>2.5</v>
      </c>
      <c r="G413" s="400"/>
      <c r="H413" s="400"/>
      <c r="I413" s="400"/>
      <c r="J413" s="451"/>
      <c r="K413" s="404"/>
      <c r="L413" s="404"/>
      <c r="M413" s="400"/>
      <c r="N413" s="400"/>
      <c r="O413" s="400"/>
      <c r="P413" s="27">
        <v>75</v>
      </c>
      <c r="Q413" s="95">
        <f t="shared" si="18"/>
        <v>0.1875</v>
      </c>
      <c r="R413" s="63"/>
    </row>
    <row r="414" spans="1:18" ht="15">
      <c r="A414" s="102"/>
      <c r="B414" s="102"/>
      <c r="C414" s="102"/>
      <c r="D414" s="77" t="s">
        <v>177</v>
      </c>
      <c r="E414" s="77">
        <v>0.07</v>
      </c>
      <c r="F414" s="77">
        <v>0.07</v>
      </c>
      <c r="G414" s="400"/>
      <c r="H414" s="400"/>
      <c r="I414" s="400"/>
      <c r="J414" s="451"/>
      <c r="K414" s="404"/>
      <c r="L414" s="404"/>
      <c r="M414" s="400"/>
      <c r="N414" s="400"/>
      <c r="O414" s="400"/>
      <c r="P414" s="27">
        <v>280</v>
      </c>
      <c r="Q414" s="95">
        <f t="shared" si="18"/>
        <v>0.019600000000000003</v>
      </c>
      <c r="R414" s="63"/>
    </row>
    <row r="415" spans="1:18" ht="15">
      <c r="A415" s="102"/>
      <c r="B415" s="102"/>
      <c r="C415" s="102"/>
      <c r="D415" s="77" t="s">
        <v>33</v>
      </c>
      <c r="E415" s="101" t="s">
        <v>269</v>
      </c>
      <c r="F415" s="100" t="s">
        <v>269</v>
      </c>
      <c r="G415" s="400"/>
      <c r="H415" s="400"/>
      <c r="I415" s="400"/>
      <c r="J415" s="451"/>
      <c r="K415" s="404"/>
      <c r="L415" s="404"/>
      <c r="M415" s="400"/>
      <c r="N415" s="400"/>
      <c r="O415" s="400"/>
      <c r="P415" s="27">
        <v>45</v>
      </c>
      <c r="Q415" s="95">
        <f t="shared" si="18"/>
        <v>0.045</v>
      </c>
      <c r="R415" s="63"/>
    </row>
    <row r="416" spans="1:18" ht="15">
      <c r="A416" s="102"/>
      <c r="B416" s="102"/>
      <c r="C416" s="102"/>
      <c r="D416" s="77" t="s">
        <v>103</v>
      </c>
      <c r="E416" s="101" t="s">
        <v>639</v>
      </c>
      <c r="F416" s="100" t="s">
        <v>498</v>
      </c>
      <c r="G416" s="400"/>
      <c r="H416" s="400"/>
      <c r="I416" s="400"/>
      <c r="J416" s="451"/>
      <c r="K416" s="404"/>
      <c r="L416" s="404"/>
      <c r="M416" s="400"/>
      <c r="N416" s="400"/>
      <c r="O416" s="400"/>
      <c r="P416" s="27">
        <v>12</v>
      </c>
      <c r="Q416" s="369" t="e">
        <f t="shared" si="18"/>
        <v>#VALUE!</v>
      </c>
      <c r="R416" s="63"/>
    </row>
    <row r="417" spans="1:18" ht="15">
      <c r="A417" s="102"/>
      <c r="B417" s="102"/>
      <c r="C417" s="102"/>
      <c r="D417" s="77" t="s">
        <v>186</v>
      </c>
      <c r="E417" s="77">
        <v>0.005</v>
      </c>
      <c r="F417" s="77">
        <v>0.005</v>
      </c>
      <c r="G417" s="401"/>
      <c r="H417" s="401"/>
      <c r="I417" s="401"/>
      <c r="J417" s="474"/>
      <c r="K417" s="405"/>
      <c r="L417" s="405"/>
      <c r="M417" s="401"/>
      <c r="N417" s="401"/>
      <c r="O417" s="401"/>
      <c r="P417" s="27"/>
      <c r="Q417" s="95">
        <f t="shared" si="18"/>
        <v>0</v>
      </c>
      <c r="R417" s="169" t="e">
        <f>Q407+Q409+Q410+Q411+Q412+Q413+Q414+Q415+Q417+Q416</f>
        <v>#VALUE!</v>
      </c>
    </row>
    <row r="418" spans="1:18" ht="15">
      <c r="A418" s="144">
        <v>520</v>
      </c>
      <c r="B418" s="144" t="s">
        <v>148</v>
      </c>
      <c r="C418" s="144">
        <v>120</v>
      </c>
      <c r="D418" s="63" t="s">
        <v>39</v>
      </c>
      <c r="E418" s="63">
        <v>136.8</v>
      </c>
      <c r="F418" s="63">
        <v>102.7</v>
      </c>
      <c r="G418" s="402">
        <v>2.52</v>
      </c>
      <c r="H418" s="402">
        <v>5.4</v>
      </c>
      <c r="I418" s="402">
        <v>17.52</v>
      </c>
      <c r="J418" s="402">
        <v>130.8</v>
      </c>
      <c r="K418" s="403">
        <v>0.12</v>
      </c>
      <c r="L418" s="403">
        <v>0.07</v>
      </c>
      <c r="M418" s="403">
        <v>20.72</v>
      </c>
      <c r="N418" s="403">
        <v>33.16</v>
      </c>
      <c r="O418" s="399" t="s">
        <v>324</v>
      </c>
      <c r="P418" s="180">
        <v>18</v>
      </c>
      <c r="Q418" s="27">
        <f t="shared" si="18"/>
        <v>2.4624</v>
      </c>
      <c r="R418" s="169" t="s">
        <v>116</v>
      </c>
    </row>
    <row r="419" spans="1:18" ht="15">
      <c r="A419" s="145"/>
      <c r="B419" s="145"/>
      <c r="C419" s="145"/>
      <c r="D419" s="63" t="s">
        <v>31</v>
      </c>
      <c r="E419" s="106">
        <v>19</v>
      </c>
      <c r="F419" s="106">
        <v>19</v>
      </c>
      <c r="G419" s="402"/>
      <c r="H419" s="402"/>
      <c r="I419" s="402"/>
      <c r="J419" s="402"/>
      <c r="K419" s="404"/>
      <c r="L419" s="404"/>
      <c r="M419" s="404"/>
      <c r="N419" s="404"/>
      <c r="O419" s="400"/>
      <c r="P419" s="180">
        <v>47</v>
      </c>
      <c r="Q419" s="27">
        <f t="shared" si="18"/>
        <v>0.893</v>
      </c>
      <c r="R419" s="169"/>
    </row>
    <row r="420" spans="1:18" ht="15">
      <c r="A420" s="145"/>
      <c r="B420" s="145"/>
      <c r="C420" s="145"/>
      <c r="D420" s="63" t="s">
        <v>103</v>
      </c>
      <c r="E420" s="106">
        <v>0.7</v>
      </c>
      <c r="F420" s="106">
        <v>0.7</v>
      </c>
      <c r="G420" s="402"/>
      <c r="H420" s="402"/>
      <c r="I420" s="402"/>
      <c r="J420" s="402"/>
      <c r="K420" s="404"/>
      <c r="L420" s="404"/>
      <c r="M420" s="404"/>
      <c r="N420" s="404"/>
      <c r="O420" s="400"/>
      <c r="P420" s="180">
        <v>12</v>
      </c>
      <c r="Q420" s="27">
        <f t="shared" si="18"/>
        <v>0.0084</v>
      </c>
      <c r="R420" s="169"/>
    </row>
    <row r="421" spans="1:18" ht="15">
      <c r="A421" s="103"/>
      <c r="B421" s="103"/>
      <c r="C421" s="103"/>
      <c r="D421" s="63" t="s">
        <v>70</v>
      </c>
      <c r="E421" s="109">
        <v>4.1</v>
      </c>
      <c r="F421" s="154">
        <v>4.1</v>
      </c>
      <c r="G421" s="402"/>
      <c r="H421" s="402"/>
      <c r="I421" s="402"/>
      <c r="J421" s="402"/>
      <c r="K421" s="405"/>
      <c r="L421" s="405"/>
      <c r="M421" s="405"/>
      <c r="N421" s="405"/>
      <c r="O421" s="401"/>
      <c r="P421" s="180">
        <v>460</v>
      </c>
      <c r="Q421" s="27">
        <f t="shared" si="18"/>
        <v>1.886</v>
      </c>
      <c r="R421" s="208">
        <f>Q418+Q419+Q421+Q420</f>
        <v>5.2498000000000005</v>
      </c>
    </row>
    <row r="422" spans="1:18" ht="15">
      <c r="A422" s="23">
        <v>699</v>
      </c>
      <c r="B422" s="23" t="s">
        <v>115</v>
      </c>
      <c r="C422" s="23">
        <v>150</v>
      </c>
      <c r="D422" s="77" t="s">
        <v>100</v>
      </c>
      <c r="E422" s="77">
        <v>12</v>
      </c>
      <c r="F422" s="77">
        <v>12</v>
      </c>
      <c r="G422" s="403">
        <v>0.07</v>
      </c>
      <c r="H422" s="403">
        <v>0</v>
      </c>
      <c r="I422" s="403">
        <v>18.15</v>
      </c>
      <c r="J422" s="450">
        <v>69.75</v>
      </c>
      <c r="K422" s="403" t="s">
        <v>125</v>
      </c>
      <c r="L422" s="403" t="s">
        <v>125</v>
      </c>
      <c r="M422" s="399" t="s">
        <v>248</v>
      </c>
      <c r="N422" s="399" t="s">
        <v>249</v>
      </c>
      <c r="O422" s="399" t="s">
        <v>250</v>
      </c>
      <c r="P422" s="27">
        <v>130</v>
      </c>
      <c r="Q422" s="95">
        <f t="shared" si="18"/>
        <v>1.56</v>
      </c>
      <c r="R422" s="85" t="s">
        <v>116</v>
      </c>
    </row>
    <row r="423" spans="1:18" ht="15">
      <c r="A423" s="102"/>
      <c r="B423" s="102"/>
      <c r="C423" s="102"/>
      <c r="D423" s="77" t="s">
        <v>33</v>
      </c>
      <c r="E423" s="77">
        <v>18</v>
      </c>
      <c r="F423" s="77">
        <v>18</v>
      </c>
      <c r="G423" s="404"/>
      <c r="H423" s="404"/>
      <c r="I423" s="404"/>
      <c r="J423" s="451"/>
      <c r="K423" s="404"/>
      <c r="L423" s="404"/>
      <c r="M423" s="400"/>
      <c r="N423" s="400"/>
      <c r="O423" s="400"/>
      <c r="P423" s="27">
        <v>45</v>
      </c>
      <c r="Q423" s="95">
        <f t="shared" si="18"/>
        <v>0.8099999999999999</v>
      </c>
      <c r="R423" s="63"/>
    </row>
    <row r="424" spans="1:18" ht="15">
      <c r="A424" s="103"/>
      <c r="B424" s="103"/>
      <c r="C424" s="103"/>
      <c r="D424" s="77" t="s">
        <v>99</v>
      </c>
      <c r="E424" s="77">
        <v>160.5</v>
      </c>
      <c r="F424" s="77">
        <v>160.5</v>
      </c>
      <c r="G424" s="405"/>
      <c r="H424" s="405"/>
      <c r="I424" s="405"/>
      <c r="J424" s="474"/>
      <c r="K424" s="405"/>
      <c r="L424" s="405"/>
      <c r="M424" s="401"/>
      <c r="N424" s="401"/>
      <c r="O424" s="401"/>
      <c r="P424" s="63"/>
      <c r="Q424" s="95">
        <f t="shared" si="18"/>
        <v>0</v>
      </c>
      <c r="R424" s="169">
        <f>Q422+Q423</f>
        <v>2.37</v>
      </c>
    </row>
    <row r="425" spans="1:18" ht="15">
      <c r="A425" s="103"/>
      <c r="B425" s="103" t="s">
        <v>347</v>
      </c>
      <c r="C425" s="103">
        <v>30</v>
      </c>
      <c r="D425" s="77" t="s">
        <v>347</v>
      </c>
      <c r="E425" s="77">
        <v>30</v>
      </c>
      <c r="F425" s="77">
        <v>30</v>
      </c>
      <c r="G425" s="146">
        <v>1.95</v>
      </c>
      <c r="H425" s="146">
        <v>0.3</v>
      </c>
      <c r="I425" s="230">
        <v>10.4</v>
      </c>
      <c r="J425" s="143">
        <v>54.3</v>
      </c>
      <c r="K425" s="146" t="s">
        <v>118</v>
      </c>
      <c r="L425" s="146" t="s">
        <v>354</v>
      </c>
      <c r="M425" s="138" t="s">
        <v>167</v>
      </c>
      <c r="N425" s="138" t="s">
        <v>348</v>
      </c>
      <c r="O425" s="138" t="s">
        <v>356</v>
      </c>
      <c r="P425" s="27">
        <v>40</v>
      </c>
      <c r="Q425" s="95">
        <f t="shared" si="18"/>
        <v>1.2</v>
      </c>
      <c r="R425" s="169">
        <f>Q425</f>
        <v>1.2</v>
      </c>
    </row>
    <row r="426" spans="1:18" ht="15">
      <c r="A426" s="63"/>
      <c r="B426" s="63" t="s">
        <v>71</v>
      </c>
      <c r="C426" s="63">
        <v>25</v>
      </c>
      <c r="D426" s="77" t="s">
        <v>71</v>
      </c>
      <c r="E426" s="77">
        <v>25</v>
      </c>
      <c r="F426" s="77">
        <v>25</v>
      </c>
      <c r="G426" s="77">
        <v>2</v>
      </c>
      <c r="H426" s="77">
        <v>0.3</v>
      </c>
      <c r="I426" s="77">
        <v>10.5</v>
      </c>
      <c r="J426" s="154">
        <v>50.62</v>
      </c>
      <c r="K426" s="63">
        <v>0.04</v>
      </c>
      <c r="L426" s="63">
        <v>0.018</v>
      </c>
      <c r="M426" s="63">
        <v>0</v>
      </c>
      <c r="N426" s="64" t="s">
        <v>352</v>
      </c>
      <c r="O426" s="64" t="s">
        <v>353</v>
      </c>
      <c r="P426" s="27">
        <v>28.33</v>
      </c>
      <c r="Q426" s="95">
        <f t="shared" si="18"/>
        <v>0.7082499999999999</v>
      </c>
      <c r="R426" s="208">
        <f>Q426</f>
        <v>0.7082499999999999</v>
      </c>
    </row>
    <row r="427" spans="1:18" ht="15">
      <c r="A427" s="94"/>
      <c r="B427" s="29" t="s">
        <v>101</v>
      </c>
      <c r="C427" s="58"/>
      <c r="D427" s="58"/>
      <c r="E427" s="58"/>
      <c r="F427" s="58"/>
      <c r="G427" s="57">
        <f>G397+G406+G407+G418+G422+G425+G426</f>
        <v>43903.17999999999</v>
      </c>
      <c r="H427" s="57">
        <f>H397+H406+H407+H418+H422+H425+H426</f>
        <v>20129.68</v>
      </c>
      <c r="I427" s="57">
        <f>I397+I406+I407+I418+I422+I425+I426</f>
        <v>44110.01</v>
      </c>
      <c r="J427" s="55">
        <f>J397+J406+J407+J418+J422+J425+J426</f>
        <v>427.07</v>
      </c>
      <c r="K427" s="47">
        <v>0.29</v>
      </c>
      <c r="L427" s="47">
        <v>0.19</v>
      </c>
      <c r="M427" s="57" t="s">
        <v>415</v>
      </c>
      <c r="N427" s="47">
        <v>78.55</v>
      </c>
      <c r="O427" s="57" t="s">
        <v>385</v>
      </c>
      <c r="P427" s="82"/>
      <c r="Q427" s="80">
        <f t="shared" si="18"/>
        <v>0</v>
      </c>
      <c r="R427" s="208" t="e">
        <f>R397+R406+R417+R421+R424+R425+R426</f>
        <v>#VALUE!</v>
      </c>
    </row>
    <row r="428" spans="1:18" ht="15">
      <c r="A428" s="70"/>
      <c r="B428" s="49"/>
      <c r="C428" s="70"/>
      <c r="D428" s="70"/>
      <c r="E428" s="70"/>
      <c r="F428" s="70"/>
      <c r="G428" s="49"/>
      <c r="H428" s="49"/>
      <c r="I428" s="49"/>
      <c r="J428" s="50"/>
      <c r="K428" s="49"/>
      <c r="L428" s="49"/>
      <c r="M428" s="86"/>
      <c r="N428" s="49"/>
      <c r="O428" s="86"/>
      <c r="P428" s="87"/>
      <c r="Q428" s="93"/>
      <c r="R428" s="224"/>
    </row>
    <row r="429" spans="2:18" ht="15">
      <c r="B429" s="31" t="s">
        <v>53</v>
      </c>
      <c r="G429" s="67"/>
      <c r="H429" s="67"/>
      <c r="I429" s="67"/>
      <c r="J429" s="67"/>
      <c r="K429" s="67"/>
      <c r="L429" s="67"/>
      <c r="M429" s="67"/>
      <c r="N429" s="67"/>
      <c r="O429" s="67"/>
      <c r="P429" s="88"/>
      <c r="Q429" s="93"/>
      <c r="R429" s="37"/>
    </row>
    <row r="430" spans="1:18" ht="15">
      <c r="A430" s="23">
        <v>315</v>
      </c>
      <c r="B430" s="155" t="s">
        <v>447</v>
      </c>
      <c r="C430" s="23">
        <v>80</v>
      </c>
      <c r="D430" s="119" t="s">
        <v>450</v>
      </c>
      <c r="E430" s="77">
        <v>23</v>
      </c>
      <c r="F430" s="77">
        <v>23</v>
      </c>
      <c r="G430" s="403">
        <v>4.5</v>
      </c>
      <c r="H430" s="403">
        <v>7.44</v>
      </c>
      <c r="I430" s="403">
        <v>24.54</v>
      </c>
      <c r="J430" s="450">
        <v>217</v>
      </c>
      <c r="K430" s="403">
        <v>0.09</v>
      </c>
      <c r="L430" s="403">
        <v>0.09</v>
      </c>
      <c r="M430" s="403">
        <v>0.33</v>
      </c>
      <c r="N430" s="403">
        <v>49.71</v>
      </c>
      <c r="O430" s="403">
        <v>0.8</v>
      </c>
      <c r="P430" s="27">
        <v>58</v>
      </c>
      <c r="Q430" s="80">
        <f>P430/1000*E430</f>
        <v>1.334</v>
      </c>
      <c r="R430" s="85" t="s">
        <v>116</v>
      </c>
    </row>
    <row r="431" spans="1:18" ht="15">
      <c r="A431" s="102"/>
      <c r="B431" s="102" t="s">
        <v>448</v>
      </c>
      <c r="C431" s="102"/>
      <c r="D431" s="119" t="s">
        <v>60</v>
      </c>
      <c r="E431" s="77">
        <v>2.6</v>
      </c>
      <c r="F431" s="77">
        <v>2.6</v>
      </c>
      <c r="G431" s="404"/>
      <c r="H431" s="404"/>
      <c r="I431" s="404"/>
      <c r="J431" s="451"/>
      <c r="K431" s="404"/>
      <c r="L431" s="404"/>
      <c r="M431" s="404"/>
      <c r="N431" s="404"/>
      <c r="O431" s="404"/>
      <c r="P431" s="27">
        <v>6.5</v>
      </c>
      <c r="Q431" s="80">
        <f>P431/40*E431</f>
        <v>0.42250000000000004</v>
      </c>
      <c r="R431" s="85"/>
    </row>
    <row r="432" spans="1:18" ht="15">
      <c r="A432" s="102"/>
      <c r="B432" s="102" t="s">
        <v>449</v>
      </c>
      <c r="C432" s="102"/>
      <c r="D432" s="119" t="s">
        <v>33</v>
      </c>
      <c r="E432" s="77">
        <v>4.8</v>
      </c>
      <c r="F432" s="77">
        <v>4.8</v>
      </c>
      <c r="G432" s="404"/>
      <c r="H432" s="404"/>
      <c r="I432" s="404"/>
      <c r="J432" s="451"/>
      <c r="K432" s="404"/>
      <c r="L432" s="404"/>
      <c r="M432" s="404"/>
      <c r="N432" s="404"/>
      <c r="O432" s="404"/>
      <c r="P432" s="27">
        <v>45</v>
      </c>
      <c r="Q432" s="80">
        <f aca="true" t="shared" si="19" ref="Q432:Q438">P432/1000*E432</f>
        <v>0.216</v>
      </c>
      <c r="R432" s="63"/>
    </row>
    <row r="433" spans="1:18" ht="15">
      <c r="A433" s="102"/>
      <c r="B433" s="102"/>
      <c r="C433" s="102"/>
      <c r="D433" s="119" t="s">
        <v>451</v>
      </c>
      <c r="E433" s="77">
        <v>1.2</v>
      </c>
      <c r="F433" s="77">
        <v>1.2</v>
      </c>
      <c r="G433" s="404"/>
      <c r="H433" s="404"/>
      <c r="I433" s="404"/>
      <c r="J433" s="451"/>
      <c r="K433" s="404"/>
      <c r="L433" s="404"/>
      <c r="M433" s="404"/>
      <c r="N433" s="404"/>
      <c r="O433" s="404"/>
      <c r="P433" s="27">
        <v>460</v>
      </c>
      <c r="Q433" s="80">
        <f t="shared" si="19"/>
        <v>0.552</v>
      </c>
      <c r="R433" s="63"/>
    </row>
    <row r="434" spans="1:18" ht="15">
      <c r="A434" s="102"/>
      <c r="B434" s="102"/>
      <c r="C434" s="102"/>
      <c r="D434" s="119" t="s">
        <v>196</v>
      </c>
      <c r="E434" s="77">
        <v>1.8</v>
      </c>
      <c r="F434" s="77">
        <v>1.8</v>
      </c>
      <c r="G434" s="404"/>
      <c r="H434" s="404"/>
      <c r="I434" s="404"/>
      <c r="J434" s="451"/>
      <c r="K434" s="404"/>
      <c r="L434" s="404"/>
      <c r="M434" s="404"/>
      <c r="N434" s="404"/>
      <c r="O434" s="404"/>
      <c r="P434" s="27">
        <v>155</v>
      </c>
      <c r="Q434" s="80">
        <f t="shared" si="19"/>
        <v>0.279</v>
      </c>
      <c r="R434" s="63"/>
    </row>
    <row r="435" spans="1:18" ht="15">
      <c r="A435" s="102"/>
      <c r="B435" s="102"/>
      <c r="C435" s="102"/>
      <c r="D435" s="119" t="s">
        <v>32</v>
      </c>
      <c r="E435" s="77">
        <v>48</v>
      </c>
      <c r="F435" s="77">
        <v>48</v>
      </c>
      <c r="G435" s="404"/>
      <c r="H435" s="404"/>
      <c r="I435" s="404"/>
      <c r="J435" s="451"/>
      <c r="K435" s="404"/>
      <c r="L435" s="404"/>
      <c r="M435" s="404"/>
      <c r="N435" s="404"/>
      <c r="O435" s="404"/>
      <c r="P435" s="27"/>
      <c r="Q435" s="80">
        <f t="shared" si="19"/>
        <v>0</v>
      </c>
      <c r="R435" s="63"/>
    </row>
    <row r="436" spans="1:18" ht="15">
      <c r="A436" s="102"/>
      <c r="B436" s="102"/>
      <c r="C436" s="102"/>
      <c r="D436" s="119" t="s">
        <v>73</v>
      </c>
      <c r="E436" s="77">
        <v>12.5</v>
      </c>
      <c r="F436" s="77">
        <v>12.5</v>
      </c>
      <c r="G436" s="404"/>
      <c r="H436" s="404"/>
      <c r="I436" s="404"/>
      <c r="J436" s="451"/>
      <c r="K436" s="404"/>
      <c r="L436" s="404"/>
      <c r="M436" s="404"/>
      <c r="N436" s="404"/>
      <c r="O436" s="404"/>
      <c r="P436" s="27">
        <v>220</v>
      </c>
      <c r="Q436" s="80">
        <f t="shared" si="19"/>
        <v>2.75</v>
      </c>
      <c r="R436" s="162"/>
    </row>
    <row r="437" spans="1:18" ht="15">
      <c r="A437" s="103"/>
      <c r="B437" s="103"/>
      <c r="C437" s="103"/>
      <c r="D437" s="119"/>
      <c r="E437" s="77"/>
      <c r="F437" s="77"/>
      <c r="G437" s="146"/>
      <c r="H437" s="146"/>
      <c r="I437" s="146"/>
      <c r="J437" s="143"/>
      <c r="K437" s="146"/>
      <c r="L437" s="146"/>
      <c r="M437" s="146"/>
      <c r="N437" s="146"/>
      <c r="O437" s="146"/>
      <c r="P437" s="27"/>
      <c r="Q437" s="80">
        <f t="shared" si="19"/>
        <v>0</v>
      </c>
      <c r="R437" s="162">
        <f>Q430+Q431+Q432+Q433+Q434+Q435+Q436+Q437</f>
        <v>5.5535</v>
      </c>
    </row>
    <row r="438" spans="1:18" ht="15">
      <c r="A438" s="63">
        <v>698</v>
      </c>
      <c r="B438" s="154" t="s">
        <v>74</v>
      </c>
      <c r="C438" s="63">
        <v>150</v>
      </c>
      <c r="D438" s="77" t="s">
        <v>74</v>
      </c>
      <c r="E438" s="77">
        <v>154.5</v>
      </c>
      <c r="F438" s="77">
        <v>150</v>
      </c>
      <c r="G438" s="77">
        <v>4.5</v>
      </c>
      <c r="H438" s="77">
        <v>9</v>
      </c>
      <c r="I438" s="77">
        <v>6.15</v>
      </c>
      <c r="J438" s="154">
        <v>127.5</v>
      </c>
      <c r="K438" s="63" t="s">
        <v>120</v>
      </c>
      <c r="L438" s="63">
        <v>0.19</v>
      </c>
      <c r="M438" s="63">
        <v>0.45</v>
      </c>
      <c r="N438" s="63">
        <v>186</v>
      </c>
      <c r="O438" s="63">
        <v>0.15</v>
      </c>
      <c r="P438" s="27">
        <v>54</v>
      </c>
      <c r="Q438" s="80">
        <f t="shared" si="19"/>
        <v>8.343</v>
      </c>
      <c r="R438" s="208">
        <f>Q438</f>
        <v>8.343</v>
      </c>
    </row>
    <row r="439" spans="1:18" ht="15">
      <c r="A439" s="94"/>
      <c r="B439" s="29" t="s">
        <v>101</v>
      </c>
      <c r="C439" s="58"/>
      <c r="D439" s="58"/>
      <c r="E439" s="58"/>
      <c r="F439" s="58"/>
      <c r="G439" s="57" t="s">
        <v>640</v>
      </c>
      <c r="H439" s="57" t="s">
        <v>641</v>
      </c>
      <c r="I439" s="47">
        <v>30.69</v>
      </c>
      <c r="J439" s="55">
        <v>344.5</v>
      </c>
      <c r="K439" s="47">
        <v>0.12</v>
      </c>
      <c r="L439" s="47">
        <v>0.28</v>
      </c>
      <c r="M439" s="47">
        <v>0.78</v>
      </c>
      <c r="N439" s="47">
        <v>235.71</v>
      </c>
      <c r="O439" s="57" t="s">
        <v>242</v>
      </c>
      <c r="P439" s="27"/>
      <c r="Q439" s="80"/>
      <c r="R439" s="169">
        <f>R437+R438</f>
        <v>13.8965</v>
      </c>
    </row>
    <row r="440" spans="1:18" ht="15">
      <c r="A440" s="94"/>
      <c r="B440" s="29" t="s">
        <v>108</v>
      </c>
      <c r="C440" s="58"/>
      <c r="D440" s="58"/>
      <c r="E440" s="58"/>
      <c r="F440" s="58"/>
      <c r="G440" s="393" t="e">
        <f>G393+G395+G427+G439</f>
        <v>#VALUE!</v>
      </c>
      <c r="H440" s="57" t="e">
        <f>H393+H395+H427+H439</f>
        <v>#VALUE!</v>
      </c>
      <c r="I440" s="393" t="e">
        <f>I393+I395+I427+I439</f>
        <v>#VALUE!</v>
      </c>
      <c r="J440" s="55">
        <f>J393+J395+J427+J439</f>
        <v>1311.29</v>
      </c>
      <c r="K440" s="47">
        <v>0.51</v>
      </c>
      <c r="L440" s="57" t="s">
        <v>416</v>
      </c>
      <c r="M440" s="47">
        <v>51.15</v>
      </c>
      <c r="N440" s="47">
        <v>474.18</v>
      </c>
      <c r="O440" s="57" t="s">
        <v>387</v>
      </c>
      <c r="P440" s="27"/>
      <c r="Q440" s="80"/>
      <c r="R440" s="208" t="e">
        <f>R393+R395+R427+R439</f>
        <v>#VALUE!</v>
      </c>
    </row>
    <row r="441" spans="16:17" ht="15">
      <c r="P441" s="26"/>
      <c r="Q441" s="92"/>
    </row>
    <row r="442" spans="16:17" ht="15">
      <c r="P442" s="26"/>
      <c r="Q442" s="92"/>
    </row>
    <row r="443" spans="1:18" ht="15">
      <c r="A443" s="70"/>
      <c r="B443" s="70"/>
      <c r="C443" s="70"/>
      <c r="D443" s="70"/>
      <c r="E443" s="233"/>
      <c r="F443" s="233"/>
      <c r="G443" s="395"/>
      <c r="H443" s="234"/>
      <c r="I443" s="234"/>
      <c r="J443" s="234"/>
      <c r="K443" s="234"/>
      <c r="L443" s="234"/>
      <c r="M443" s="395"/>
      <c r="N443" s="395"/>
      <c r="O443" s="395"/>
      <c r="P443" s="87"/>
      <c r="Q443" s="87"/>
      <c r="R443" s="70"/>
    </row>
    <row r="445" ht="15">
      <c r="B445" t="s">
        <v>198</v>
      </c>
    </row>
    <row r="446" spans="1:18" ht="15">
      <c r="A446" s="14" t="s">
        <v>0</v>
      </c>
      <c r="B446" s="14" t="s">
        <v>1</v>
      </c>
      <c r="C446" s="14" t="s">
        <v>3</v>
      </c>
      <c r="D446" s="14" t="s">
        <v>5</v>
      </c>
      <c r="E446" s="446" t="s">
        <v>3</v>
      </c>
      <c r="F446" s="447"/>
      <c r="G446" s="448" t="s">
        <v>26</v>
      </c>
      <c r="H446" s="449"/>
      <c r="I446" s="449"/>
      <c r="J446" s="21" t="s">
        <v>11</v>
      </c>
      <c r="K446" s="406" t="s">
        <v>13</v>
      </c>
      <c r="L446" s="407"/>
      <c r="M446" s="407"/>
      <c r="N446" s="454" t="s">
        <v>24</v>
      </c>
      <c r="O446" s="455"/>
      <c r="P446" s="17" t="s">
        <v>19</v>
      </c>
      <c r="Q446" s="19" t="s">
        <v>21</v>
      </c>
      <c r="R446" s="19" t="s">
        <v>21</v>
      </c>
    </row>
    <row r="447" spans="1:18" ht="15">
      <c r="A447" s="1"/>
      <c r="B447" s="15" t="s">
        <v>2</v>
      </c>
      <c r="C447" s="15" t="s">
        <v>4</v>
      </c>
      <c r="D447" s="1"/>
      <c r="E447" s="14" t="s">
        <v>6</v>
      </c>
      <c r="F447" s="14" t="s">
        <v>7</v>
      </c>
      <c r="G447" s="433" t="s">
        <v>27</v>
      </c>
      <c r="H447" s="433"/>
      <c r="I447" s="433"/>
      <c r="J447" s="22" t="s">
        <v>12</v>
      </c>
      <c r="K447" s="444" t="s">
        <v>14</v>
      </c>
      <c r="L447" s="478" t="s">
        <v>15</v>
      </c>
      <c r="M447" s="478" t="s">
        <v>16</v>
      </c>
      <c r="N447" s="477" t="s">
        <v>25</v>
      </c>
      <c r="O447" s="477"/>
      <c r="P447" s="18" t="s">
        <v>20</v>
      </c>
      <c r="Q447" s="18" t="s">
        <v>22</v>
      </c>
      <c r="R447" s="18" t="s">
        <v>23</v>
      </c>
    </row>
    <row r="448" spans="1:18" ht="15">
      <c r="A448" s="2"/>
      <c r="B448" s="2"/>
      <c r="C448" s="2"/>
      <c r="D448" s="2"/>
      <c r="E448" s="2"/>
      <c r="F448" s="2"/>
      <c r="G448" s="16" t="s">
        <v>8</v>
      </c>
      <c r="H448" s="16" t="s">
        <v>9</v>
      </c>
      <c r="I448" s="16" t="s">
        <v>10</v>
      </c>
      <c r="J448" s="3"/>
      <c r="K448" s="445"/>
      <c r="L448" s="479"/>
      <c r="M448" s="479"/>
      <c r="N448" s="16" t="s">
        <v>17</v>
      </c>
      <c r="O448" s="16" t="s">
        <v>18</v>
      </c>
      <c r="P448" s="2"/>
      <c r="Q448" s="2"/>
      <c r="R448" s="2"/>
    </row>
    <row r="449" spans="1:18" ht="15">
      <c r="A449" s="42" t="s">
        <v>35</v>
      </c>
      <c r="B449" s="43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44"/>
      <c r="R449" s="7"/>
    </row>
    <row r="450" spans="1:18" ht="15">
      <c r="A450" s="23">
        <v>311</v>
      </c>
      <c r="B450" s="23" t="s">
        <v>336</v>
      </c>
      <c r="C450" s="23">
        <v>150</v>
      </c>
      <c r="D450" s="63" t="s">
        <v>375</v>
      </c>
      <c r="E450" s="63">
        <v>30</v>
      </c>
      <c r="F450" s="63">
        <v>30</v>
      </c>
      <c r="G450" s="399" t="s">
        <v>230</v>
      </c>
      <c r="H450" s="399" t="s">
        <v>357</v>
      </c>
      <c r="I450" s="403">
        <v>19.1</v>
      </c>
      <c r="J450" s="450">
        <v>156</v>
      </c>
      <c r="K450" s="403">
        <v>0.12</v>
      </c>
      <c r="L450" s="403">
        <v>0.06</v>
      </c>
      <c r="M450" s="403">
        <v>0</v>
      </c>
      <c r="N450" s="403">
        <v>12.45</v>
      </c>
      <c r="O450" s="403">
        <v>1.35</v>
      </c>
      <c r="P450" s="27">
        <v>48</v>
      </c>
      <c r="Q450" s="27">
        <f>P450/1000*E450</f>
        <v>1.44</v>
      </c>
      <c r="R450" s="63"/>
    </row>
    <row r="451" spans="1:18" ht="15">
      <c r="A451" s="102"/>
      <c r="B451" s="102" t="s">
        <v>374</v>
      </c>
      <c r="C451" s="102"/>
      <c r="D451" s="63" t="s">
        <v>31</v>
      </c>
      <c r="E451" s="63">
        <v>75</v>
      </c>
      <c r="F451" s="63">
        <v>75</v>
      </c>
      <c r="G451" s="400"/>
      <c r="H451" s="400"/>
      <c r="I451" s="404"/>
      <c r="J451" s="451"/>
      <c r="K451" s="404"/>
      <c r="L451" s="404"/>
      <c r="M451" s="404"/>
      <c r="N451" s="404"/>
      <c r="O451" s="404"/>
      <c r="P451" s="27">
        <v>47</v>
      </c>
      <c r="Q451" s="27">
        <f>P451/1000*E451</f>
        <v>3.525</v>
      </c>
      <c r="R451" s="63"/>
    </row>
    <row r="452" spans="1:18" ht="15">
      <c r="A452" s="102"/>
      <c r="B452" s="102" t="s">
        <v>296</v>
      </c>
      <c r="C452" s="102"/>
      <c r="D452" s="63" t="s">
        <v>32</v>
      </c>
      <c r="E452" s="63">
        <v>56.2</v>
      </c>
      <c r="F452" s="63">
        <v>56.2</v>
      </c>
      <c r="G452" s="400"/>
      <c r="H452" s="400"/>
      <c r="I452" s="404"/>
      <c r="J452" s="451"/>
      <c r="K452" s="404"/>
      <c r="L452" s="404"/>
      <c r="M452" s="404"/>
      <c r="N452" s="404"/>
      <c r="O452" s="404"/>
      <c r="P452" s="27"/>
      <c r="Q452" s="27">
        <f>P452/1000*E452</f>
        <v>0</v>
      </c>
      <c r="R452" s="63"/>
    </row>
    <row r="453" spans="1:18" ht="15">
      <c r="A453" s="102"/>
      <c r="B453" s="102"/>
      <c r="C453" s="102"/>
      <c r="D453" s="63" t="s">
        <v>33</v>
      </c>
      <c r="E453" s="63">
        <v>15</v>
      </c>
      <c r="F453" s="63">
        <v>15</v>
      </c>
      <c r="G453" s="400"/>
      <c r="H453" s="400"/>
      <c r="I453" s="404"/>
      <c r="J453" s="451"/>
      <c r="K453" s="404"/>
      <c r="L453" s="404"/>
      <c r="M453" s="404"/>
      <c r="N453" s="404"/>
      <c r="O453" s="404"/>
      <c r="P453" s="27">
        <v>5</v>
      </c>
      <c r="Q453" s="27">
        <f>P453/1000*E453</f>
        <v>0.075</v>
      </c>
      <c r="R453" s="27"/>
    </row>
    <row r="454" spans="1:18" ht="15">
      <c r="A454" s="103"/>
      <c r="B454" s="103"/>
      <c r="C454" s="103"/>
      <c r="D454" s="63" t="s">
        <v>116</v>
      </c>
      <c r="E454" s="63" t="s">
        <v>297</v>
      </c>
      <c r="F454" s="63" t="s">
        <v>116</v>
      </c>
      <c r="G454" s="401"/>
      <c r="H454" s="401"/>
      <c r="I454" s="405"/>
      <c r="J454" s="474"/>
      <c r="K454" s="405"/>
      <c r="L454" s="405"/>
      <c r="M454" s="405"/>
      <c r="N454" s="405"/>
      <c r="O454" s="405"/>
      <c r="P454" s="27" t="s">
        <v>116</v>
      </c>
      <c r="Q454" s="27" t="s">
        <v>116</v>
      </c>
      <c r="R454" s="208">
        <f>Q450+Q451+Q452+Q453</f>
        <v>5.04</v>
      </c>
    </row>
    <row r="455" spans="1:18" ht="15">
      <c r="A455" s="23">
        <v>1</v>
      </c>
      <c r="B455" s="23" t="s">
        <v>361</v>
      </c>
      <c r="C455" s="23">
        <v>30</v>
      </c>
      <c r="D455" s="63" t="s">
        <v>71</v>
      </c>
      <c r="E455" s="63">
        <v>25</v>
      </c>
      <c r="F455" s="63">
        <v>25</v>
      </c>
      <c r="G455" s="231"/>
      <c r="H455" s="231"/>
      <c r="I455" s="116"/>
      <c r="J455" s="139"/>
      <c r="K455" s="403">
        <v>0.04</v>
      </c>
      <c r="L455" s="403">
        <v>0.03</v>
      </c>
      <c r="M455" s="403">
        <v>0</v>
      </c>
      <c r="N455" s="403">
        <v>9.25</v>
      </c>
      <c r="O455" s="403">
        <v>0.46</v>
      </c>
      <c r="P455" s="27">
        <v>28.33</v>
      </c>
      <c r="Q455" s="27">
        <f>P455/1000*E455</f>
        <v>0.7082499999999999</v>
      </c>
      <c r="R455" s="47"/>
    </row>
    <row r="456" spans="1:18" ht="15">
      <c r="A456" s="103"/>
      <c r="B456" s="103" t="s">
        <v>362</v>
      </c>
      <c r="C456" s="103"/>
      <c r="D456" s="63" t="s">
        <v>290</v>
      </c>
      <c r="E456" s="63">
        <v>5</v>
      </c>
      <c r="F456" s="63">
        <v>5</v>
      </c>
      <c r="G456" s="397" t="s">
        <v>398</v>
      </c>
      <c r="H456" s="232" t="s">
        <v>642</v>
      </c>
      <c r="I456" s="118">
        <v>8.65</v>
      </c>
      <c r="J456" s="143">
        <v>146.36</v>
      </c>
      <c r="K456" s="405"/>
      <c r="L456" s="405"/>
      <c r="M456" s="405"/>
      <c r="N456" s="405"/>
      <c r="O456" s="405"/>
      <c r="P456" s="27">
        <v>460</v>
      </c>
      <c r="Q456" s="27">
        <f>P456/1000*E456</f>
        <v>2.3000000000000003</v>
      </c>
      <c r="R456" s="208">
        <f>Q455+Q456</f>
        <v>3.0082500000000003</v>
      </c>
    </row>
    <row r="457" spans="1:18" ht="15">
      <c r="A457" s="23" t="s">
        <v>187</v>
      </c>
      <c r="B457" s="23" t="s">
        <v>188</v>
      </c>
      <c r="C457" s="23">
        <v>150</v>
      </c>
      <c r="D457" s="63" t="s">
        <v>37</v>
      </c>
      <c r="E457" s="63">
        <v>0.7</v>
      </c>
      <c r="F457" s="63">
        <v>0.7</v>
      </c>
      <c r="G457" s="403">
        <v>0.15</v>
      </c>
      <c r="H457" s="403">
        <v>0</v>
      </c>
      <c r="I457" s="403">
        <v>11.25</v>
      </c>
      <c r="J457" s="450">
        <v>43.5</v>
      </c>
      <c r="K457" s="403">
        <v>0</v>
      </c>
      <c r="L457" s="403">
        <v>0</v>
      </c>
      <c r="M457" s="403">
        <v>0</v>
      </c>
      <c r="N457" s="403">
        <v>0.22</v>
      </c>
      <c r="O457" s="403" t="s">
        <v>120</v>
      </c>
      <c r="P457" s="27">
        <v>480</v>
      </c>
      <c r="Q457" s="27">
        <f>P457/1000*E457</f>
        <v>0.33599999999999997</v>
      </c>
      <c r="R457" s="47"/>
    </row>
    <row r="458" spans="1:18" ht="15">
      <c r="A458" s="102">
        <v>684</v>
      </c>
      <c r="B458" s="102"/>
      <c r="C458" s="102"/>
      <c r="D458" s="63" t="s">
        <v>32</v>
      </c>
      <c r="E458" s="63">
        <v>150</v>
      </c>
      <c r="F458" s="63">
        <v>150</v>
      </c>
      <c r="G458" s="404"/>
      <c r="H458" s="404"/>
      <c r="I458" s="404"/>
      <c r="J458" s="451"/>
      <c r="K458" s="404"/>
      <c r="L458" s="404"/>
      <c r="M458" s="404"/>
      <c r="N458" s="404"/>
      <c r="O458" s="404"/>
      <c r="P458" s="27"/>
      <c r="Q458" s="27">
        <f>P458/1000*E458</f>
        <v>0</v>
      </c>
      <c r="R458" s="47"/>
    </row>
    <row r="459" spans="1:18" ht="15">
      <c r="A459" s="103"/>
      <c r="B459" s="103"/>
      <c r="C459" s="103"/>
      <c r="D459" s="63" t="s">
        <v>33</v>
      </c>
      <c r="E459" s="111">
        <v>11.2</v>
      </c>
      <c r="F459" s="111">
        <v>11.2</v>
      </c>
      <c r="G459" s="405"/>
      <c r="H459" s="405"/>
      <c r="I459" s="405"/>
      <c r="J459" s="474"/>
      <c r="K459" s="405"/>
      <c r="L459" s="405"/>
      <c r="M459" s="405"/>
      <c r="N459" s="405"/>
      <c r="O459" s="405"/>
      <c r="P459" s="27">
        <v>45</v>
      </c>
      <c r="Q459" s="27">
        <f>P459/1000*E459</f>
        <v>0.504</v>
      </c>
      <c r="R459" s="208">
        <f>Q457+Q458+Q459</f>
        <v>0.84</v>
      </c>
    </row>
    <row r="460" spans="1:18" ht="15">
      <c r="A460" s="94"/>
      <c r="B460" s="29" t="s">
        <v>101</v>
      </c>
      <c r="C460" s="58"/>
      <c r="D460" s="58"/>
      <c r="E460" s="58"/>
      <c r="F460" s="58"/>
      <c r="G460" s="57" t="s">
        <v>615</v>
      </c>
      <c r="H460" s="57">
        <f>H450+H456+H457</f>
        <v>60822</v>
      </c>
      <c r="I460" s="47">
        <f>I450+I456+I457</f>
        <v>39</v>
      </c>
      <c r="J460" s="340">
        <f>J450+J456+J457</f>
        <v>345.86</v>
      </c>
      <c r="K460" s="47">
        <v>0.16</v>
      </c>
      <c r="L460" s="47">
        <v>0.09</v>
      </c>
      <c r="M460" s="47">
        <v>0</v>
      </c>
      <c r="N460" s="47">
        <v>21.92</v>
      </c>
      <c r="O460" s="57" t="s">
        <v>309</v>
      </c>
      <c r="P460" s="83"/>
      <c r="Q460" s="27"/>
      <c r="R460" s="208">
        <f>R454+R456+R459</f>
        <v>8.88825</v>
      </c>
    </row>
    <row r="461" spans="1:18" ht="15">
      <c r="A461" s="94"/>
      <c r="B461" s="29" t="s">
        <v>81</v>
      </c>
      <c r="C461" s="58"/>
      <c r="D461" s="58"/>
      <c r="E461" s="58"/>
      <c r="F461" s="58"/>
      <c r="G461" s="48"/>
      <c r="H461" s="29"/>
      <c r="I461" s="29"/>
      <c r="J461" s="130"/>
      <c r="K461" s="29"/>
      <c r="L461" s="29"/>
      <c r="M461" s="29"/>
      <c r="N461" s="29"/>
      <c r="O461" s="48"/>
      <c r="P461" s="83"/>
      <c r="Q461" s="27"/>
      <c r="R461" s="223"/>
    </row>
    <row r="462" spans="1:18" ht="15">
      <c r="A462" s="63"/>
      <c r="B462" s="47" t="s">
        <v>466</v>
      </c>
      <c r="C462" s="63">
        <v>75</v>
      </c>
      <c r="D462" s="63" t="s">
        <v>466</v>
      </c>
      <c r="E462" s="63">
        <v>75</v>
      </c>
      <c r="F462" s="63">
        <v>75</v>
      </c>
      <c r="G462" s="57" t="s">
        <v>643</v>
      </c>
      <c r="H462" s="47">
        <v>0</v>
      </c>
      <c r="I462" s="47">
        <v>6.45</v>
      </c>
      <c r="J462" s="47">
        <v>30</v>
      </c>
      <c r="K462" s="47">
        <v>0.01</v>
      </c>
      <c r="L462" s="47">
        <v>0.02</v>
      </c>
      <c r="M462" s="47">
        <v>9.75</v>
      </c>
      <c r="N462" s="47">
        <v>12</v>
      </c>
      <c r="O462" s="57" t="s">
        <v>318</v>
      </c>
      <c r="P462" s="83">
        <v>55</v>
      </c>
      <c r="Q462" s="27">
        <f>P462/3000*E462</f>
        <v>1.375</v>
      </c>
      <c r="R462" s="195">
        <f>Q462</f>
        <v>1.375</v>
      </c>
    </row>
    <row r="463" spans="1:18" ht="15">
      <c r="A463" s="94"/>
      <c r="B463" s="29" t="s">
        <v>47</v>
      </c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83"/>
      <c r="Q463" s="27"/>
      <c r="R463" s="168"/>
    </row>
    <row r="464" spans="1:18" ht="15">
      <c r="A464" s="23">
        <v>70</v>
      </c>
      <c r="B464" s="351" t="s">
        <v>467</v>
      </c>
      <c r="C464" s="23">
        <v>40</v>
      </c>
      <c r="D464" s="23" t="s">
        <v>467</v>
      </c>
      <c r="E464" s="23">
        <v>40</v>
      </c>
      <c r="F464" s="23">
        <v>40</v>
      </c>
      <c r="G464" s="23">
        <v>0.32</v>
      </c>
      <c r="H464" s="23">
        <v>0.04</v>
      </c>
      <c r="I464" s="23">
        <v>1</v>
      </c>
      <c r="J464" s="23">
        <v>5.6</v>
      </c>
      <c r="K464" s="23"/>
      <c r="L464" s="23"/>
      <c r="M464" s="23">
        <v>4</v>
      </c>
      <c r="N464" s="23"/>
      <c r="O464" s="23"/>
      <c r="P464" s="81">
        <v>100</v>
      </c>
      <c r="Q464" s="81">
        <f>P464/1000*E464</f>
        <v>4</v>
      </c>
      <c r="R464" s="81">
        <f>Q464</f>
        <v>4</v>
      </c>
    </row>
    <row r="465" spans="1:18" ht="15">
      <c r="A465" s="103"/>
      <c r="B465" s="61" t="s">
        <v>468</v>
      </c>
      <c r="C465" s="103"/>
      <c r="D465" s="103" t="s">
        <v>468</v>
      </c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217"/>
      <c r="Q465" s="217"/>
      <c r="R465" s="103"/>
    </row>
    <row r="466" spans="1:18" ht="15">
      <c r="A466" s="23">
        <v>140</v>
      </c>
      <c r="B466" s="23" t="s">
        <v>113</v>
      </c>
      <c r="C466" s="23">
        <v>150</v>
      </c>
      <c r="D466" s="63" t="s">
        <v>39</v>
      </c>
      <c r="E466" s="63">
        <v>60</v>
      </c>
      <c r="F466" s="63">
        <v>45</v>
      </c>
      <c r="G466" s="399" t="s">
        <v>644</v>
      </c>
      <c r="H466" s="399" t="s">
        <v>626</v>
      </c>
      <c r="I466" s="403">
        <v>12.6</v>
      </c>
      <c r="J466" s="450">
        <v>72</v>
      </c>
      <c r="K466" s="399" t="s">
        <v>263</v>
      </c>
      <c r="L466" s="403">
        <v>0.04</v>
      </c>
      <c r="M466" s="399" t="s">
        <v>244</v>
      </c>
      <c r="N466" s="403">
        <v>10.9</v>
      </c>
      <c r="O466" s="403">
        <v>0.56</v>
      </c>
      <c r="P466" s="27">
        <v>18</v>
      </c>
      <c r="Q466" s="27">
        <f aca="true" t="shared" si="20" ref="Q466:Q480">P466/1000*E466</f>
        <v>1.0799999999999998</v>
      </c>
      <c r="R466" s="47"/>
    </row>
    <row r="467" spans="1:18" ht="15">
      <c r="A467" s="102"/>
      <c r="B467" s="102" t="s">
        <v>208</v>
      </c>
      <c r="C467" s="102"/>
      <c r="D467" s="63" t="s">
        <v>209</v>
      </c>
      <c r="E467" s="63">
        <v>6</v>
      </c>
      <c r="F467" s="63">
        <v>6</v>
      </c>
      <c r="G467" s="400"/>
      <c r="H467" s="400"/>
      <c r="I467" s="404"/>
      <c r="J467" s="451"/>
      <c r="K467" s="400"/>
      <c r="L467" s="404"/>
      <c r="M467" s="400"/>
      <c r="N467" s="404"/>
      <c r="O467" s="404"/>
      <c r="P467" s="27">
        <v>36</v>
      </c>
      <c r="Q467" s="27">
        <f t="shared" si="20"/>
        <v>0.21599999999999997</v>
      </c>
      <c r="R467" s="47"/>
    </row>
    <row r="468" spans="1:18" ht="15">
      <c r="A468" s="102"/>
      <c r="B468" s="102" t="s">
        <v>92</v>
      </c>
      <c r="C468" s="102"/>
      <c r="D468" s="63" t="s">
        <v>210</v>
      </c>
      <c r="E468" s="63"/>
      <c r="F468" s="63"/>
      <c r="G468" s="400"/>
      <c r="H468" s="400"/>
      <c r="I468" s="404"/>
      <c r="J468" s="451"/>
      <c r="K468" s="400"/>
      <c r="L468" s="404"/>
      <c r="M468" s="400"/>
      <c r="N468" s="404"/>
      <c r="O468" s="404"/>
      <c r="P468" s="27"/>
      <c r="Q468" s="27">
        <f t="shared" si="20"/>
        <v>0</v>
      </c>
      <c r="R468" s="47"/>
    </row>
    <row r="469" spans="1:18" ht="15">
      <c r="A469" s="102"/>
      <c r="B469" s="102"/>
      <c r="C469" s="102"/>
      <c r="D469" s="63" t="s">
        <v>40</v>
      </c>
      <c r="E469" s="63">
        <v>7.8</v>
      </c>
      <c r="F469" s="63">
        <v>6</v>
      </c>
      <c r="G469" s="400"/>
      <c r="H469" s="400"/>
      <c r="I469" s="404"/>
      <c r="J469" s="451"/>
      <c r="K469" s="400"/>
      <c r="L469" s="404"/>
      <c r="M469" s="400"/>
      <c r="N469" s="404"/>
      <c r="O469" s="404"/>
      <c r="P469" s="27">
        <v>18</v>
      </c>
      <c r="Q469" s="27">
        <f t="shared" si="20"/>
        <v>0.1404</v>
      </c>
      <c r="R469" s="47"/>
    </row>
    <row r="470" spans="1:18" ht="15">
      <c r="A470" s="102"/>
      <c r="B470" s="102"/>
      <c r="C470" s="102"/>
      <c r="D470" s="63" t="s">
        <v>63</v>
      </c>
      <c r="E470" s="63">
        <v>7.2</v>
      </c>
      <c r="F470" s="63">
        <v>6</v>
      </c>
      <c r="G470" s="400"/>
      <c r="H470" s="400"/>
      <c r="I470" s="404"/>
      <c r="J470" s="451"/>
      <c r="K470" s="400"/>
      <c r="L470" s="404"/>
      <c r="M470" s="400"/>
      <c r="N470" s="404"/>
      <c r="O470" s="404"/>
      <c r="P470" s="27">
        <v>18</v>
      </c>
      <c r="Q470" s="27">
        <f t="shared" si="20"/>
        <v>0.1296</v>
      </c>
      <c r="R470" s="47"/>
    </row>
    <row r="471" spans="1:18" ht="15">
      <c r="A471" s="102"/>
      <c r="B471" s="102"/>
      <c r="C471" s="102"/>
      <c r="D471" s="63" t="s">
        <v>68</v>
      </c>
      <c r="E471" s="63">
        <v>1.8</v>
      </c>
      <c r="F471" s="63">
        <v>1.8</v>
      </c>
      <c r="G471" s="400"/>
      <c r="H471" s="400"/>
      <c r="I471" s="404"/>
      <c r="J471" s="451"/>
      <c r="K471" s="400"/>
      <c r="L471" s="404"/>
      <c r="M471" s="400"/>
      <c r="N471" s="404"/>
      <c r="O471" s="404"/>
      <c r="P471" s="27">
        <v>460</v>
      </c>
      <c r="Q471" s="27">
        <f t="shared" si="20"/>
        <v>0.8280000000000001</v>
      </c>
      <c r="R471" s="47"/>
    </row>
    <row r="472" spans="1:18" ht="15">
      <c r="A472" s="102"/>
      <c r="B472" s="102"/>
      <c r="C472" s="102"/>
      <c r="D472" s="63" t="s">
        <v>103</v>
      </c>
      <c r="E472" s="63">
        <v>1</v>
      </c>
      <c r="F472" s="63">
        <v>1</v>
      </c>
      <c r="G472" s="400"/>
      <c r="H472" s="400"/>
      <c r="I472" s="404"/>
      <c r="J472" s="451"/>
      <c r="K472" s="400"/>
      <c r="L472" s="404"/>
      <c r="M472" s="400"/>
      <c r="N472" s="404"/>
      <c r="O472" s="404"/>
      <c r="P472" s="27">
        <v>12</v>
      </c>
      <c r="Q472" s="27">
        <f t="shared" si="20"/>
        <v>0.012</v>
      </c>
      <c r="R472" s="47"/>
    </row>
    <row r="473" spans="1:18" ht="15">
      <c r="A473" s="103"/>
      <c r="B473" s="103"/>
      <c r="C473" s="103"/>
      <c r="D473" s="63" t="s">
        <v>106</v>
      </c>
      <c r="E473" s="63">
        <v>114</v>
      </c>
      <c r="F473" s="63">
        <v>114</v>
      </c>
      <c r="G473" s="401"/>
      <c r="H473" s="401"/>
      <c r="I473" s="405"/>
      <c r="J473" s="474"/>
      <c r="K473" s="401"/>
      <c r="L473" s="405"/>
      <c r="M473" s="401"/>
      <c r="N473" s="405"/>
      <c r="O473" s="405"/>
      <c r="P473" s="27"/>
      <c r="Q473" s="27">
        <f t="shared" si="20"/>
        <v>0</v>
      </c>
      <c r="R473" s="280">
        <f>Q466+Q467+Q468+Q469+Q470+Q471+Q473+Q472</f>
        <v>2.406</v>
      </c>
    </row>
    <row r="474" spans="1:18" ht="15">
      <c r="A474" s="102">
        <v>462</v>
      </c>
      <c r="B474" s="102" t="s">
        <v>367</v>
      </c>
      <c r="C474" s="102">
        <v>50</v>
      </c>
      <c r="D474" s="63" t="s">
        <v>42</v>
      </c>
      <c r="E474" s="110">
        <v>43.2</v>
      </c>
      <c r="F474" s="110">
        <v>37.8</v>
      </c>
      <c r="G474" s="399"/>
      <c r="H474" s="399"/>
      <c r="I474" s="403"/>
      <c r="J474" s="450"/>
      <c r="K474" s="403"/>
      <c r="L474" s="403"/>
      <c r="M474" s="403"/>
      <c r="N474" s="403"/>
      <c r="O474" s="399"/>
      <c r="P474" s="27">
        <v>385</v>
      </c>
      <c r="Q474" s="27">
        <f t="shared" si="20"/>
        <v>16.632</v>
      </c>
      <c r="R474" s="47"/>
    </row>
    <row r="475" spans="1:18" ht="15">
      <c r="A475" s="102"/>
      <c r="B475" s="102"/>
      <c r="C475" s="102"/>
      <c r="D475" s="63" t="s">
        <v>32</v>
      </c>
      <c r="E475" s="110">
        <v>5</v>
      </c>
      <c r="F475" s="109">
        <v>5</v>
      </c>
      <c r="G475" s="400"/>
      <c r="H475" s="400"/>
      <c r="I475" s="404"/>
      <c r="J475" s="451"/>
      <c r="K475" s="404"/>
      <c r="L475" s="404"/>
      <c r="M475" s="404"/>
      <c r="N475" s="404"/>
      <c r="O475" s="400"/>
      <c r="P475" s="27"/>
      <c r="Q475" s="27">
        <f t="shared" si="20"/>
        <v>0</v>
      </c>
      <c r="R475" s="47"/>
    </row>
    <row r="476" spans="1:18" ht="15">
      <c r="A476" s="102"/>
      <c r="B476" s="102"/>
      <c r="C476" s="102"/>
      <c r="D476" s="63" t="s">
        <v>200</v>
      </c>
      <c r="E476" s="109">
        <v>4.2</v>
      </c>
      <c r="F476" s="109">
        <v>4.2</v>
      </c>
      <c r="G476" s="400"/>
      <c r="H476" s="400"/>
      <c r="I476" s="404"/>
      <c r="J476" s="451"/>
      <c r="K476" s="404"/>
      <c r="L476" s="404"/>
      <c r="M476" s="404"/>
      <c r="N476" s="404"/>
      <c r="O476" s="400"/>
      <c r="P476" s="27">
        <v>58</v>
      </c>
      <c r="Q476" s="27">
        <f t="shared" si="20"/>
        <v>0.2436</v>
      </c>
      <c r="R476" s="47"/>
    </row>
    <row r="477" spans="1:18" ht="15">
      <c r="A477" s="102"/>
      <c r="B477" s="102"/>
      <c r="C477" s="102"/>
      <c r="D477" s="63" t="s">
        <v>63</v>
      </c>
      <c r="E477" s="110">
        <v>17.5</v>
      </c>
      <c r="F477" s="110">
        <v>16.2</v>
      </c>
      <c r="G477" s="400"/>
      <c r="H477" s="400"/>
      <c r="I477" s="404"/>
      <c r="J477" s="451"/>
      <c r="K477" s="404"/>
      <c r="L477" s="404"/>
      <c r="M477" s="404"/>
      <c r="N477" s="404"/>
      <c r="O477" s="400"/>
      <c r="P477" s="27">
        <v>18</v>
      </c>
      <c r="Q477" s="27">
        <f t="shared" si="20"/>
        <v>0.315</v>
      </c>
      <c r="R477" s="47"/>
    </row>
    <row r="478" spans="1:18" ht="15">
      <c r="A478" s="102"/>
      <c r="B478" s="102"/>
      <c r="C478" s="102"/>
      <c r="D478" s="63" t="s">
        <v>70</v>
      </c>
      <c r="E478" s="110">
        <v>2.5</v>
      </c>
      <c r="F478" s="110">
        <v>2.5</v>
      </c>
      <c r="G478" s="400"/>
      <c r="H478" s="400"/>
      <c r="I478" s="404"/>
      <c r="J478" s="451"/>
      <c r="K478" s="404"/>
      <c r="L478" s="404"/>
      <c r="M478" s="404"/>
      <c r="N478" s="404"/>
      <c r="O478" s="400"/>
      <c r="P478" s="27">
        <v>460</v>
      </c>
      <c r="Q478" s="27">
        <f t="shared" si="20"/>
        <v>1.1500000000000001</v>
      </c>
      <c r="R478" s="208"/>
    </row>
    <row r="479" spans="1:18" ht="15">
      <c r="A479" s="102"/>
      <c r="B479" s="102"/>
      <c r="C479" s="102"/>
      <c r="D479" s="63" t="s">
        <v>103</v>
      </c>
      <c r="E479" s="110">
        <v>0.7</v>
      </c>
      <c r="F479" s="110">
        <v>0.7</v>
      </c>
      <c r="G479" s="137"/>
      <c r="H479" s="137"/>
      <c r="I479" s="145"/>
      <c r="J479" s="141"/>
      <c r="K479" s="145"/>
      <c r="L479" s="145"/>
      <c r="M479" s="145"/>
      <c r="N479" s="145"/>
      <c r="O479" s="137"/>
      <c r="P479" s="27">
        <v>12</v>
      </c>
      <c r="Q479" s="27">
        <f t="shared" si="20"/>
        <v>0.0084</v>
      </c>
      <c r="R479" s="208"/>
    </row>
    <row r="480" spans="1:18" ht="15">
      <c r="A480" s="103"/>
      <c r="B480" s="103"/>
      <c r="C480" s="103"/>
      <c r="D480" s="63" t="s">
        <v>67</v>
      </c>
      <c r="E480" s="110">
        <v>3.3</v>
      </c>
      <c r="F480" s="110">
        <v>3.3</v>
      </c>
      <c r="G480" s="138" t="s">
        <v>647</v>
      </c>
      <c r="H480" s="138" t="s">
        <v>645</v>
      </c>
      <c r="I480" s="146">
        <v>2.85</v>
      </c>
      <c r="J480" s="143">
        <v>154.2</v>
      </c>
      <c r="K480" s="146">
        <v>0.05</v>
      </c>
      <c r="L480" s="146">
        <v>0.07</v>
      </c>
      <c r="M480" s="146">
        <v>2.37</v>
      </c>
      <c r="N480" s="146">
        <v>3.85</v>
      </c>
      <c r="O480" s="138" t="s">
        <v>319</v>
      </c>
      <c r="P480" s="27">
        <v>27</v>
      </c>
      <c r="Q480" s="27">
        <f t="shared" si="20"/>
        <v>0.0891</v>
      </c>
      <c r="R480" s="280">
        <f>Q474+Q475+Q476+Q477+Q478+Q480+Q479</f>
        <v>18.438100000000002</v>
      </c>
    </row>
    <row r="481" spans="1:18" ht="15">
      <c r="A481" s="23">
        <v>214</v>
      </c>
      <c r="B481" s="23" t="s">
        <v>403</v>
      </c>
      <c r="C481" s="23">
        <v>120</v>
      </c>
      <c r="D481" s="63" t="s">
        <v>62</v>
      </c>
      <c r="E481" s="63">
        <v>170.8</v>
      </c>
      <c r="F481" s="63">
        <v>137.4</v>
      </c>
      <c r="G481" s="399" t="s">
        <v>277</v>
      </c>
      <c r="H481" s="399" t="s">
        <v>646</v>
      </c>
      <c r="I481" s="403">
        <v>12.84</v>
      </c>
      <c r="J481" s="450">
        <v>112.8</v>
      </c>
      <c r="K481" s="403">
        <v>0.08</v>
      </c>
      <c r="L481" s="403">
        <v>0.06</v>
      </c>
      <c r="M481" s="403">
        <v>71.74</v>
      </c>
      <c r="N481" s="399" t="s">
        <v>405</v>
      </c>
      <c r="O481" s="399" t="s">
        <v>372</v>
      </c>
      <c r="P481" s="27">
        <v>20</v>
      </c>
      <c r="Q481" s="27">
        <f aca="true" t="shared" si="21" ref="Q481:Q488">P481/1000*E481</f>
        <v>3.4160000000000004</v>
      </c>
      <c r="R481" s="47"/>
    </row>
    <row r="482" spans="1:18" ht="15">
      <c r="A482" s="102"/>
      <c r="B482" s="102"/>
      <c r="C482" s="102"/>
      <c r="D482" s="63" t="s">
        <v>145</v>
      </c>
      <c r="E482" s="63">
        <v>4.8</v>
      </c>
      <c r="F482" s="63">
        <v>4.8</v>
      </c>
      <c r="G482" s="400"/>
      <c r="H482" s="400"/>
      <c r="I482" s="404"/>
      <c r="J482" s="451"/>
      <c r="K482" s="404"/>
      <c r="L482" s="404"/>
      <c r="M482" s="404"/>
      <c r="N482" s="400"/>
      <c r="O482" s="400"/>
      <c r="P482" s="27">
        <v>75</v>
      </c>
      <c r="Q482" s="27">
        <f t="shared" si="21"/>
        <v>0.36</v>
      </c>
      <c r="R482" s="47"/>
    </row>
    <row r="483" spans="1:18" ht="15">
      <c r="A483" s="102"/>
      <c r="B483" s="102"/>
      <c r="C483" s="102"/>
      <c r="D483" s="63" t="s">
        <v>40</v>
      </c>
      <c r="E483" s="63">
        <v>2.9</v>
      </c>
      <c r="F483" s="63">
        <v>2.3</v>
      </c>
      <c r="G483" s="400"/>
      <c r="H483" s="400"/>
      <c r="I483" s="404"/>
      <c r="J483" s="451"/>
      <c r="K483" s="404"/>
      <c r="L483" s="404"/>
      <c r="M483" s="404"/>
      <c r="N483" s="400"/>
      <c r="O483" s="400"/>
      <c r="P483" s="27">
        <v>18</v>
      </c>
      <c r="Q483" s="27">
        <f t="shared" si="21"/>
        <v>0.052199999999999996</v>
      </c>
      <c r="R483" s="47"/>
    </row>
    <row r="484" spans="1:18" ht="15">
      <c r="A484" s="102"/>
      <c r="B484" s="102"/>
      <c r="C484" s="102"/>
      <c r="D484" s="63" t="s">
        <v>63</v>
      </c>
      <c r="E484" s="63">
        <v>5.7</v>
      </c>
      <c r="F484" s="63">
        <v>5</v>
      </c>
      <c r="G484" s="400"/>
      <c r="H484" s="400"/>
      <c r="I484" s="404"/>
      <c r="J484" s="451"/>
      <c r="K484" s="404"/>
      <c r="L484" s="404"/>
      <c r="M484" s="404"/>
      <c r="N484" s="400"/>
      <c r="O484" s="400"/>
      <c r="P484" s="27">
        <v>18</v>
      </c>
      <c r="Q484" s="27">
        <f t="shared" si="21"/>
        <v>0.1026</v>
      </c>
      <c r="R484" s="47"/>
    </row>
    <row r="485" spans="1:18" ht="15">
      <c r="A485" s="102"/>
      <c r="B485" s="102"/>
      <c r="C485" s="102"/>
      <c r="D485" s="63" t="s">
        <v>146</v>
      </c>
      <c r="E485" s="63">
        <v>8.6</v>
      </c>
      <c r="F485" s="63">
        <v>8.6</v>
      </c>
      <c r="G485" s="400"/>
      <c r="H485" s="400"/>
      <c r="I485" s="404"/>
      <c r="J485" s="451"/>
      <c r="K485" s="404"/>
      <c r="L485" s="404"/>
      <c r="M485" s="404"/>
      <c r="N485" s="400"/>
      <c r="O485" s="400"/>
      <c r="P485" s="27">
        <v>88</v>
      </c>
      <c r="Q485" s="27">
        <f t="shared" si="21"/>
        <v>0.7567999999999999</v>
      </c>
      <c r="R485" s="47"/>
    </row>
    <row r="486" spans="1:18" ht="15">
      <c r="A486" s="102"/>
      <c r="B486" s="102"/>
      <c r="C486" s="102"/>
      <c r="D486" s="63" t="s">
        <v>67</v>
      </c>
      <c r="E486" s="63">
        <v>1.9</v>
      </c>
      <c r="F486" s="63">
        <v>1.9</v>
      </c>
      <c r="G486" s="400"/>
      <c r="H486" s="400"/>
      <c r="I486" s="404"/>
      <c r="J486" s="451"/>
      <c r="K486" s="404"/>
      <c r="L486" s="404"/>
      <c r="M486" s="404"/>
      <c r="N486" s="400"/>
      <c r="O486" s="400"/>
      <c r="P486" s="27">
        <v>27</v>
      </c>
      <c r="Q486" s="27">
        <f t="shared" si="21"/>
        <v>0.0513</v>
      </c>
      <c r="R486" s="47"/>
    </row>
    <row r="487" spans="1:18" ht="15">
      <c r="A487" s="102"/>
      <c r="B487" s="102"/>
      <c r="C487" s="102"/>
      <c r="D487" s="63" t="s">
        <v>33</v>
      </c>
      <c r="E487" s="63">
        <v>3.8</v>
      </c>
      <c r="F487" s="63">
        <v>3.8</v>
      </c>
      <c r="G487" s="400"/>
      <c r="H487" s="400"/>
      <c r="I487" s="404"/>
      <c r="J487" s="451"/>
      <c r="K487" s="404"/>
      <c r="L487" s="404"/>
      <c r="M487" s="404"/>
      <c r="N487" s="400"/>
      <c r="O487" s="400"/>
      <c r="P487" s="27">
        <v>45</v>
      </c>
      <c r="Q487" s="27">
        <f t="shared" si="21"/>
        <v>0.17099999999999999</v>
      </c>
      <c r="R487" s="47"/>
    </row>
    <row r="488" spans="1:18" ht="15">
      <c r="A488" s="102"/>
      <c r="B488" s="102"/>
      <c r="C488" s="102"/>
      <c r="D488" s="63" t="s">
        <v>103</v>
      </c>
      <c r="E488" s="63">
        <v>0.7</v>
      </c>
      <c r="F488" s="63">
        <v>0.7</v>
      </c>
      <c r="G488" s="400"/>
      <c r="H488" s="400"/>
      <c r="I488" s="404"/>
      <c r="J488" s="451"/>
      <c r="K488" s="404"/>
      <c r="L488" s="404"/>
      <c r="M488" s="404"/>
      <c r="N488" s="400"/>
      <c r="O488" s="400"/>
      <c r="P488" s="27">
        <v>12</v>
      </c>
      <c r="Q488" s="27">
        <f t="shared" si="21"/>
        <v>0.0084</v>
      </c>
      <c r="R488" s="47"/>
    </row>
    <row r="489" spans="1:18" ht="15">
      <c r="A489" s="103"/>
      <c r="B489" s="103"/>
      <c r="C489" s="103"/>
      <c r="D489" s="63" t="s">
        <v>192</v>
      </c>
      <c r="E489" s="105" t="s">
        <v>404</v>
      </c>
      <c r="F489" s="203" t="s">
        <v>404</v>
      </c>
      <c r="G489" s="401"/>
      <c r="H489" s="401"/>
      <c r="I489" s="405"/>
      <c r="J489" s="474"/>
      <c r="K489" s="405"/>
      <c r="L489" s="405"/>
      <c r="M489" s="405"/>
      <c r="N489" s="401"/>
      <c r="O489" s="401"/>
      <c r="P489" s="27">
        <v>280</v>
      </c>
      <c r="Q489" s="27">
        <v>0.03</v>
      </c>
      <c r="R489" s="208">
        <f>Q481+Q482+Q483+Q484+Q485+Q486+Q487+Q489+Q488</f>
        <v>4.948300000000001</v>
      </c>
    </row>
    <row r="490" spans="1:18" ht="15">
      <c r="A490" s="23">
        <v>631</v>
      </c>
      <c r="B490" s="23" t="s">
        <v>499</v>
      </c>
      <c r="C490" s="23">
        <v>150</v>
      </c>
      <c r="D490" s="63" t="s">
        <v>500</v>
      </c>
      <c r="E490" s="109">
        <v>15</v>
      </c>
      <c r="F490" s="109">
        <v>15</v>
      </c>
      <c r="G490" s="403">
        <v>0.45</v>
      </c>
      <c r="H490" s="403">
        <v>0</v>
      </c>
      <c r="I490" s="403">
        <v>23.55</v>
      </c>
      <c r="J490" s="450">
        <v>93</v>
      </c>
      <c r="K490" s="403">
        <v>0</v>
      </c>
      <c r="L490" s="403">
        <v>0</v>
      </c>
      <c r="M490" s="399" t="s">
        <v>167</v>
      </c>
      <c r="N490" s="399" t="s">
        <v>501</v>
      </c>
      <c r="O490" s="403">
        <v>1.69</v>
      </c>
      <c r="P490" s="27">
        <v>50</v>
      </c>
      <c r="Q490" s="27">
        <f aca="true" t="shared" si="22" ref="Q490:Q495">P490/1000*E490</f>
        <v>0.75</v>
      </c>
      <c r="R490" s="47"/>
    </row>
    <row r="491" spans="1:18" ht="15">
      <c r="A491" s="102"/>
      <c r="B491" s="102" t="s">
        <v>49</v>
      </c>
      <c r="C491" s="102"/>
      <c r="D491" s="63" t="s">
        <v>32</v>
      </c>
      <c r="E491" s="109">
        <v>150</v>
      </c>
      <c r="F491" s="109">
        <v>150</v>
      </c>
      <c r="G491" s="404"/>
      <c r="H491" s="404"/>
      <c r="I491" s="404"/>
      <c r="J491" s="451"/>
      <c r="K491" s="404"/>
      <c r="L491" s="404"/>
      <c r="M491" s="400"/>
      <c r="N491" s="400"/>
      <c r="O491" s="404"/>
      <c r="P491" s="27"/>
      <c r="Q491" s="27">
        <f t="shared" si="22"/>
        <v>0</v>
      </c>
      <c r="R491" s="47"/>
    </row>
    <row r="492" spans="1:18" ht="15">
      <c r="A492" s="102"/>
      <c r="B492" s="102"/>
      <c r="C492" s="102"/>
      <c r="D492" s="63" t="s">
        <v>33</v>
      </c>
      <c r="E492" s="110">
        <v>15</v>
      </c>
      <c r="F492" s="110">
        <v>15</v>
      </c>
      <c r="G492" s="404"/>
      <c r="H492" s="404"/>
      <c r="I492" s="404"/>
      <c r="J492" s="451"/>
      <c r="K492" s="404"/>
      <c r="L492" s="404"/>
      <c r="M492" s="400"/>
      <c r="N492" s="400"/>
      <c r="O492" s="404"/>
      <c r="P492" s="27">
        <v>45</v>
      </c>
      <c r="Q492" s="27">
        <f t="shared" si="22"/>
        <v>0.6749999999999999</v>
      </c>
      <c r="R492" s="47"/>
    </row>
    <row r="493" spans="1:18" ht="15">
      <c r="A493" s="103"/>
      <c r="B493" s="103"/>
      <c r="C493" s="103"/>
      <c r="D493" s="63" t="s">
        <v>192</v>
      </c>
      <c r="E493" s="109">
        <v>0.15</v>
      </c>
      <c r="F493" s="109">
        <v>0.15</v>
      </c>
      <c r="G493" s="405"/>
      <c r="H493" s="405"/>
      <c r="I493" s="405"/>
      <c r="J493" s="474"/>
      <c r="K493" s="405"/>
      <c r="L493" s="405"/>
      <c r="M493" s="401"/>
      <c r="N493" s="401"/>
      <c r="O493" s="405"/>
      <c r="P493" s="27">
        <v>280</v>
      </c>
      <c r="Q493" s="27">
        <f t="shared" si="22"/>
        <v>0.042</v>
      </c>
      <c r="R493" s="208">
        <f>Q490+Q491+Q492+Q493</f>
        <v>1.4669999999999999</v>
      </c>
    </row>
    <row r="494" spans="1:18" ht="15">
      <c r="A494" s="103"/>
      <c r="B494" s="103" t="s">
        <v>347</v>
      </c>
      <c r="C494" s="103">
        <v>30</v>
      </c>
      <c r="D494" s="63" t="s">
        <v>347</v>
      </c>
      <c r="E494" s="109">
        <v>30</v>
      </c>
      <c r="F494" s="109">
        <v>30</v>
      </c>
      <c r="G494" s="146">
        <v>1.95</v>
      </c>
      <c r="H494" s="146">
        <v>0.3</v>
      </c>
      <c r="I494" s="146">
        <v>10.2</v>
      </c>
      <c r="J494" s="143">
        <v>54.3</v>
      </c>
      <c r="K494" s="146">
        <v>0.02</v>
      </c>
      <c r="L494" s="146">
        <v>0.09</v>
      </c>
      <c r="M494" s="138" t="s">
        <v>167</v>
      </c>
      <c r="N494" s="138" t="s">
        <v>348</v>
      </c>
      <c r="O494" s="146">
        <v>0.87</v>
      </c>
      <c r="P494" s="27">
        <v>40</v>
      </c>
      <c r="Q494" s="27">
        <f t="shared" si="22"/>
        <v>1.2</v>
      </c>
      <c r="R494" s="208">
        <f>Q494</f>
        <v>1.2</v>
      </c>
    </row>
    <row r="495" spans="1:18" ht="15">
      <c r="A495" s="63"/>
      <c r="B495" s="63" t="s">
        <v>71</v>
      </c>
      <c r="C495" s="63">
        <v>25</v>
      </c>
      <c r="D495" s="63" t="s">
        <v>194</v>
      </c>
      <c r="E495" s="109">
        <v>25</v>
      </c>
      <c r="F495" s="109">
        <v>25</v>
      </c>
      <c r="G495" s="64" t="s">
        <v>276</v>
      </c>
      <c r="H495" s="63">
        <v>0.3</v>
      </c>
      <c r="I495" s="63">
        <v>10.5</v>
      </c>
      <c r="J495" s="147">
        <v>50.62</v>
      </c>
      <c r="K495" s="63">
        <v>0.04</v>
      </c>
      <c r="L495" s="63">
        <v>0.018</v>
      </c>
      <c r="M495" s="63">
        <v>0</v>
      </c>
      <c r="N495" s="64" t="s">
        <v>352</v>
      </c>
      <c r="O495" s="64" t="s">
        <v>353</v>
      </c>
      <c r="P495" s="27">
        <v>28.33</v>
      </c>
      <c r="Q495" s="27">
        <f t="shared" si="22"/>
        <v>0.7082499999999999</v>
      </c>
      <c r="R495" s="208">
        <f>Q495</f>
        <v>0.7082499999999999</v>
      </c>
    </row>
    <row r="496" spans="1:18" ht="15">
      <c r="A496" s="63"/>
      <c r="B496" s="47" t="s">
        <v>101</v>
      </c>
      <c r="C496" s="63"/>
      <c r="D496" s="63"/>
      <c r="E496" s="109"/>
      <c r="F496" s="109"/>
      <c r="G496" s="57">
        <f>G464+G466+G480+G481+G490+G494+G495</f>
        <v>73637.72</v>
      </c>
      <c r="H496" s="57">
        <f>H464+H466+H480+H481+H490+H494+H495</f>
        <v>93627.64000000001</v>
      </c>
      <c r="I496" s="47">
        <f>I464+I466+I480+I481+I490+I494+I495</f>
        <v>73.54</v>
      </c>
      <c r="J496" s="340">
        <f>J464+J466+J480+J481+J490+J494+J495</f>
        <v>542.52</v>
      </c>
      <c r="K496" s="47">
        <v>0.91</v>
      </c>
      <c r="L496" s="47">
        <v>0.29</v>
      </c>
      <c r="M496" s="47">
        <v>42.52</v>
      </c>
      <c r="N496" s="47">
        <v>107.02</v>
      </c>
      <c r="O496" s="57" t="s">
        <v>417</v>
      </c>
      <c r="P496" s="63"/>
      <c r="Q496" s="27"/>
      <c r="R496" s="208">
        <f>R464+R473+R480+R489+R493+R494+R495</f>
        <v>33.16765</v>
      </c>
    </row>
    <row r="497" spans="1:18" ht="15">
      <c r="A497" s="94"/>
      <c r="B497" s="29"/>
      <c r="C497" s="58"/>
      <c r="D497" s="58"/>
      <c r="E497" s="58"/>
      <c r="F497" s="58"/>
      <c r="G497" s="29"/>
      <c r="H497" s="29"/>
      <c r="I497" s="29"/>
      <c r="J497" s="29"/>
      <c r="K497" s="29"/>
      <c r="L497" s="29"/>
      <c r="M497" s="29"/>
      <c r="N497" s="29"/>
      <c r="O497" s="48"/>
      <c r="P497" s="58"/>
      <c r="Q497" s="27"/>
      <c r="R497" s="210"/>
    </row>
    <row r="498" spans="1:18" ht="15">
      <c r="A498" s="216"/>
      <c r="B498" s="29" t="s">
        <v>53</v>
      </c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27"/>
      <c r="R498" s="210"/>
    </row>
    <row r="499" spans="1:18" ht="15">
      <c r="A499" s="23">
        <v>1081</v>
      </c>
      <c r="B499" s="23" t="s">
        <v>503</v>
      </c>
      <c r="C499" s="23">
        <v>60</v>
      </c>
      <c r="D499" s="63" t="s">
        <v>31</v>
      </c>
      <c r="E499" s="63">
        <v>44.1</v>
      </c>
      <c r="F499" s="63">
        <v>44.1</v>
      </c>
      <c r="G499" s="399"/>
      <c r="H499" s="399"/>
      <c r="I499" s="403"/>
      <c r="J499" s="450"/>
      <c r="K499" s="403"/>
      <c r="L499" s="403"/>
      <c r="M499" s="403"/>
      <c r="N499" s="403"/>
      <c r="O499" s="399"/>
      <c r="P499" s="27">
        <v>47</v>
      </c>
      <c r="Q499" s="27">
        <f aca="true" t="shared" si="23" ref="Q499:Q506">P499/1000*E499</f>
        <v>2.0727</v>
      </c>
      <c r="R499" s="47"/>
    </row>
    <row r="500" spans="1:18" ht="15">
      <c r="A500" s="102" t="s">
        <v>502</v>
      </c>
      <c r="B500" s="102" t="s">
        <v>504</v>
      </c>
      <c r="C500" s="102"/>
      <c r="D500" s="63" t="s">
        <v>60</v>
      </c>
      <c r="E500" s="63">
        <v>3.3</v>
      </c>
      <c r="F500" s="63">
        <v>3.3</v>
      </c>
      <c r="G500" s="400"/>
      <c r="H500" s="400"/>
      <c r="I500" s="404"/>
      <c r="J500" s="451"/>
      <c r="K500" s="404"/>
      <c r="L500" s="404"/>
      <c r="M500" s="404"/>
      <c r="N500" s="404"/>
      <c r="O500" s="400"/>
      <c r="P500" s="27">
        <v>6.5</v>
      </c>
      <c r="Q500" s="27">
        <f>P500/40*E500</f>
        <v>0.53625</v>
      </c>
      <c r="R500" s="47"/>
    </row>
    <row r="501" spans="1:18" ht="15">
      <c r="A501" s="102"/>
      <c r="B501" s="102"/>
      <c r="C501" s="102"/>
      <c r="D501" s="63" t="s">
        <v>68</v>
      </c>
      <c r="E501" s="63">
        <v>1.9</v>
      </c>
      <c r="F501" s="63">
        <v>1.9</v>
      </c>
      <c r="G501" s="400"/>
      <c r="H501" s="400"/>
      <c r="I501" s="404"/>
      <c r="J501" s="451"/>
      <c r="K501" s="404"/>
      <c r="L501" s="404"/>
      <c r="M501" s="404"/>
      <c r="N501" s="404"/>
      <c r="O501" s="400"/>
      <c r="P501" s="27">
        <v>460</v>
      </c>
      <c r="Q501" s="27">
        <f t="shared" si="23"/>
        <v>0.874</v>
      </c>
      <c r="R501" s="47"/>
    </row>
    <row r="502" spans="1:18" ht="15">
      <c r="A502" s="102"/>
      <c r="B502" s="102"/>
      <c r="C502" s="102"/>
      <c r="D502" s="63" t="s">
        <v>191</v>
      </c>
      <c r="E502" s="63">
        <v>26.4</v>
      </c>
      <c r="F502" s="63">
        <v>26.4</v>
      </c>
      <c r="G502" s="400"/>
      <c r="H502" s="400"/>
      <c r="I502" s="404"/>
      <c r="J502" s="451"/>
      <c r="K502" s="404"/>
      <c r="L502" s="404"/>
      <c r="M502" s="404"/>
      <c r="N502" s="404"/>
      <c r="O502" s="400"/>
      <c r="P502" s="27">
        <v>27</v>
      </c>
      <c r="Q502" s="27">
        <f t="shared" si="23"/>
        <v>0.7128</v>
      </c>
      <c r="R502" s="208"/>
    </row>
    <row r="503" spans="1:18" ht="15">
      <c r="A503" s="102"/>
      <c r="B503" s="102"/>
      <c r="C503" s="102"/>
      <c r="D503" s="63" t="s">
        <v>103</v>
      </c>
      <c r="E503" s="63">
        <v>0.6</v>
      </c>
      <c r="F503" s="63">
        <v>0.6</v>
      </c>
      <c r="G503" s="137"/>
      <c r="H503" s="137"/>
      <c r="I503" s="145"/>
      <c r="J503" s="145"/>
      <c r="K503" s="145"/>
      <c r="L503" s="145"/>
      <c r="M503" s="145"/>
      <c r="N503" s="145"/>
      <c r="O503" s="137"/>
      <c r="P503" s="27">
        <v>12</v>
      </c>
      <c r="Q503" s="27">
        <f t="shared" si="23"/>
        <v>0.0072</v>
      </c>
      <c r="R503" s="208"/>
    </row>
    <row r="504" spans="1:18" ht="15">
      <c r="A504" s="107"/>
      <c r="B504" s="107"/>
      <c r="C504" s="107"/>
      <c r="D504" s="64" t="s">
        <v>45</v>
      </c>
      <c r="E504" s="106">
        <v>3.2</v>
      </c>
      <c r="F504" s="64" t="s">
        <v>231</v>
      </c>
      <c r="G504" s="400" t="s">
        <v>291</v>
      </c>
      <c r="H504" s="400" t="s">
        <v>505</v>
      </c>
      <c r="I504" s="400" t="s">
        <v>292</v>
      </c>
      <c r="J504" s="488" t="s">
        <v>506</v>
      </c>
      <c r="K504" s="400" t="s">
        <v>507</v>
      </c>
      <c r="L504" s="400" t="s">
        <v>508</v>
      </c>
      <c r="M504" s="400" t="s">
        <v>509</v>
      </c>
      <c r="N504" s="400" t="s">
        <v>510</v>
      </c>
      <c r="O504" s="400" t="s">
        <v>511</v>
      </c>
      <c r="P504" s="225">
        <v>75</v>
      </c>
      <c r="Q504" s="27">
        <f t="shared" si="23"/>
        <v>0.24</v>
      </c>
      <c r="R504" s="57"/>
    </row>
    <row r="505" spans="1:18" ht="15">
      <c r="A505" s="107"/>
      <c r="B505" s="107"/>
      <c r="C505" s="107"/>
      <c r="D505" s="64" t="s">
        <v>33</v>
      </c>
      <c r="E505" s="105" t="s">
        <v>650</v>
      </c>
      <c r="F505" s="64" t="s">
        <v>220</v>
      </c>
      <c r="G505" s="400"/>
      <c r="H505" s="400"/>
      <c r="I505" s="400"/>
      <c r="J505" s="488"/>
      <c r="K505" s="400"/>
      <c r="L505" s="400"/>
      <c r="M505" s="400"/>
      <c r="N505" s="400"/>
      <c r="O505" s="400"/>
      <c r="P505" s="225">
        <v>45</v>
      </c>
      <c r="Q505" s="27">
        <f t="shared" si="23"/>
        <v>1979.235</v>
      </c>
      <c r="R505" s="57"/>
    </row>
    <row r="506" spans="1:18" ht="15">
      <c r="A506" s="108"/>
      <c r="B506" s="108"/>
      <c r="C506" s="108"/>
      <c r="D506" s="64" t="s">
        <v>337</v>
      </c>
      <c r="E506" s="105" t="s">
        <v>224</v>
      </c>
      <c r="F506" s="64" t="s">
        <v>224</v>
      </c>
      <c r="G506" s="400"/>
      <c r="H506" s="400"/>
      <c r="I506" s="400"/>
      <c r="J506" s="488"/>
      <c r="K506" s="400"/>
      <c r="L506" s="400"/>
      <c r="M506" s="400"/>
      <c r="N506" s="400"/>
      <c r="O506" s="400"/>
      <c r="P506" s="27">
        <v>90</v>
      </c>
      <c r="Q506" s="27">
        <f t="shared" si="23"/>
        <v>0.54</v>
      </c>
      <c r="R506" s="208">
        <v>5.05</v>
      </c>
    </row>
    <row r="507" spans="1:18" ht="15">
      <c r="A507" s="64" t="s">
        <v>512</v>
      </c>
      <c r="B507" s="64" t="s">
        <v>74</v>
      </c>
      <c r="C507" s="64" t="s">
        <v>513</v>
      </c>
      <c r="D507" s="64" t="s">
        <v>74</v>
      </c>
      <c r="E507" s="304">
        <v>154.5</v>
      </c>
      <c r="F507" s="64" t="s">
        <v>513</v>
      </c>
      <c r="G507" s="158" t="s">
        <v>514</v>
      </c>
      <c r="H507" s="158" t="s">
        <v>226</v>
      </c>
      <c r="I507" s="158" t="s">
        <v>515</v>
      </c>
      <c r="J507" s="158" t="s">
        <v>516</v>
      </c>
      <c r="K507" s="158" t="s">
        <v>298</v>
      </c>
      <c r="L507" s="158" t="s">
        <v>517</v>
      </c>
      <c r="M507" s="158" t="s">
        <v>393</v>
      </c>
      <c r="N507" s="158" t="s">
        <v>518</v>
      </c>
      <c r="O507" s="158" t="s">
        <v>519</v>
      </c>
      <c r="P507" s="27">
        <v>54</v>
      </c>
      <c r="Q507" s="27">
        <f>P507/1000*E507</f>
        <v>8.343</v>
      </c>
      <c r="R507" s="169">
        <v>8.34</v>
      </c>
    </row>
    <row r="508" spans="1:18" ht="15">
      <c r="A508" s="94"/>
      <c r="B508" s="29" t="s">
        <v>101</v>
      </c>
      <c r="C508" s="58"/>
      <c r="D508" s="58"/>
      <c r="E508" s="58"/>
      <c r="F508" s="58"/>
      <c r="G508" s="64" t="s">
        <v>649</v>
      </c>
      <c r="H508" s="64" t="s">
        <v>648</v>
      </c>
      <c r="I508" s="257">
        <v>25.95</v>
      </c>
      <c r="J508" s="326">
        <v>276.3</v>
      </c>
      <c r="K508" s="257">
        <v>0.09</v>
      </c>
      <c r="L508" s="257">
        <v>0.25</v>
      </c>
      <c r="M508" s="257">
        <v>9.15</v>
      </c>
      <c r="N508" s="257">
        <v>156.15</v>
      </c>
      <c r="O508" s="253" t="s">
        <v>388</v>
      </c>
      <c r="P508" s="106"/>
      <c r="Q508" s="63"/>
      <c r="R508" s="208">
        <f>R506+R507</f>
        <v>13.39</v>
      </c>
    </row>
    <row r="509" spans="1:18" ht="15">
      <c r="A509" s="94"/>
      <c r="B509" s="29" t="s">
        <v>197</v>
      </c>
      <c r="C509" s="58"/>
      <c r="D509" s="58"/>
      <c r="E509" s="58"/>
      <c r="F509" s="58"/>
      <c r="G509" s="253" t="e">
        <f>G460+G462+G496+G508</f>
        <v>#VALUE!</v>
      </c>
      <c r="H509" s="253">
        <f>H460+H462+H496+H508</f>
        <v>198446.64</v>
      </c>
      <c r="I509" s="257">
        <f>I460+I462+I496+I508</f>
        <v>144.94</v>
      </c>
      <c r="J509" s="326">
        <f>J460+J462+J496+J508</f>
        <v>1194.68</v>
      </c>
      <c r="K509" s="257">
        <v>1.17</v>
      </c>
      <c r="L509" s="253" t="s">
        <v>418</v>
      </c>
      <c r="M509" s="257">
        <v>53.67</v>
      </c>
      <c r="N509" s="257">
        <v>293.09</v>
      </c>
      <c r="O509" s="253" t="s">
        <v>419</v>
      </c>
      <c r="P509" s="106"/>
      <c r="Q509" s="63"/>
      <c r="R509" s="280">
        <f>R460+R462+R496+R508</f>
        <v>56.8209</v>
      </c>
    </row>
    <row r="510" spans="1:18" ht="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45"/>
      <c r="Q510" s="10"/>
      <c r="R510" s="10"/>
    </row>
    <row r="511" ht="15">
      <c r="P511" s="46"/>
    </row>
    <row r="512" ht="15">
      <c r="P512" s="46"/>
    </row>
    <row r="513" ht="15">
      <c r="P513" s="46"/>
    </row>
    <row r="514" ht="15">
      <c r="P514" s="46"/>
    </row>
    <row r="515" ht="15">
      <c r="P515" s="46"/>
    </row>
    <row r="516" ht="15">
      <c r="P516" s="46"/>
    </row>
    <row r="517" ht="15">
      <c r="P517" s="46"/>
    </row>
    <row r="518" ht="15">
      <c r="P518" s="46"/>
    </row>
    <row r="519" ht="15">
      <c r="P519" s="46"/>
    </row>
    <row r="520" ht="15">
      <c r="P520" s="46"/>
    </row>
    <row r="521" ht="15">
      <c r="B521" s="5" t="s">
        <v>520</v>
      </c>
    </row>
    <row r="522" spans="1:18" ht="15">
      <c r="A522" s="14" t="s">
        <v>0</v>
      </c>
      <c r="B522" s="14" t="s">
        <v>1</v>
      </c>
      <c r="C522" s="14" t="s">
        <v>3</v>
      </c>
      <c r="D522" s="14" t="s">
        <v>5</v>
      </c>
      <c r="E522" s="446" t="s">
        <v>3</v>
      </c>
      <c r="F522" s="447"/>
      <c r="G522" s="448" t="s">
        <v>26</v>
      </c>
      <c r="H522" s="449"/>
      <c r="I522" s="449"/>
      <c r="J522" s="21" t="s">
        <v>11</v>
      </c>
      <c r="K522" s="406" t="s">
        <v>13</v>
      </c>
      <c r="L522" s="407"/>
      <c r="M522" s="407"/>
      <c r="N522" s="454" t="s">
        <v>24</v>
      </c>
      <c r="O522" s="455"/>
      <c r="P522" s="17" t="s">
        <v>19</v>
      </c>
      <c r="Q522" s="19" t="s">
        <v>21</v>
      </c>
      <c r="R522" s="19" t="s">
        <v>21</v>
      </c>
    </row>
    <row r="523" spans="1:18" ht="15">
      <c r="A523" s="1"/>
      <c r="B523" s="15" t="s">
        <v>2</v>
      </c>
      <c r="C523" s="15" t="s">
        <v>4</v>
      </c>
      <c r="D523" s="1"/>
      <c r="E523" s="14" t="s">
        <v>6</v>
      </c>
      <c r="F523" s="14" t="s">
        <v>7</v>
      </c>
      <c r="G523" s="433" t="s">
        <v>27</v>
      </c>
      <c r="H523" s="433"/>
      <c r="I523" s="433"/>
      <c r="J523" s="22" t="s">
        <v>12</v>
      </c>
      <c r="K523" s="444" t="s">
        <v>14</v>
      </c>
      <c r="L523" s="478" t="s">
        <v>15</v>
      </c>
      <c r="M523" s="478" t="s">
        <v>16</v>
      </c>
      <c r="N523" s="477" t="s">
        <v>25</v>
      </c>
      <c r="O523" s="477"/>
      <c r="P523" s="18" t="s">
        <v>20</v>
      </c>
      <c r="Q523" s="18" t="s">
        <v>22</v>
      </c>
      <c r="R523" s="18" t="s">
        <v>23</v>
      </c>
    </row>
    <row r="524" spans="1:18" ht="15">
      <c r="A524" s="2"/>
      <c r="B524" s="2"/>
      <c r="C524" s="2"/>
      <c r="D524" s="2"/>
      <c r="E524" s="2"/>
      <c r="F524" s="2"/>
      <c r="G524" s="16" t="s">
        <v>8</v>
      </c>
      <c r="H524" s="16" t="s">
        <v>9</v>
      </c>
      <c r="I524" s="16" t="s">
        <v>10</v>
      </c>
      <c r="J524" s="3"/>
      <c r="K524" s="445"/>
      <c r="L524" s="479"/>
      <c r="M524" s="479"/>
      <c r="N524" s="16" t="s">
        <v>17</v>
      </c>
      <c r="O524" s="16" t="s">
        <v>18</v>
      </c>
      <c r="P524" s="2"/>
      <c r="Q524" s="2"/>
      <c r="R524" s="2"/>
    </row>
    <row r="525" spans="1:18" ht="15">
      <c r="A525" s="42" t="s">
        <v>35</v>
      </c>
      <c r="B525" s="43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44"/>
      <c r="R525" s="7"/>
    </row>
    <row r="526" spans="1:18" ht="15">
      <c r="A526" s="23">
        <v>161</v>
      </c>
      <c r="B526" s="23" t="s">
        <v>199</v>
      </c>
      <c r="C526" s="23">
        <v>150</v>
      </c>
      <c r="D526" s="63" t="s">
        <v>200</v>
      </c>
      <c r="E526" s="203">
        <v>9</v>
      </c>
      <c r="F526" s="203">
        <v>9</v>
      </c>
      <c r="G526" s="432" t="s">
        <v>330</v>
      </c>
      <c r="H526" s="432" t="s">
        <v>331</v>
      </c>
      <c r="I526" s="425">
        <v>13.91</v>
      </c>
      <c r="J526" s="437">
        <v>112.8</v>
      </c>
      <c r="K526" s="425">
        <v>0.02</v>
      </c>
      <c r="L526" s="425">
        <v>0.08</v>
      </c>
      <c r="M526" s="425">
        <v>0.75</v>
      </c>
      <c r="N526" s="425">
        <v>93.2</v>
      </c>
      <c r="O526" s="425">
        <v>0.25</v>
      </c>
      <c r="P526" s="303">
        <v>58</v>
      </c>
      <c r="Q526" s="303">
        <f>P526/1000*E526</f>
        <v>0.522</v>
      </c>
      <c r="R526" s="63"/>
    </row>
    <row r="527" spans="1:18" ht="15">
      <c r="A527" s="102"/>
      <c r="B527" s="102" t="s">
        <v>189</v>
      </c>
      <c r="C527" s="102"/>
      <c r="D527" s="63" t="s">
        <v>31</v>
      </c>
      <c r="E527" s="203">
        <v>75</v>
      </c>
      <c r="F527" s="203">
        <v>75</v>
      </c>
      <c r="G527" s="428"/>
      <c r="H527" s="428"/>
      <c r="I527" s="426"/>
      <c r="J527" s="438"/>
      <c r="K527" s="426"/>
      <c r="L527" s="426"/>
      <c r="M527" s="426"/>
      <c r="N527" s="426"/>
      <c r="O527" s="426"/>
      <c r="P527" s="303">
        <v>47</v>
      </c>
      <c r="Q527" s="303">
        <f>P527/1000*E527</f>
        <v>3.525</v>
      </c>
      <c r="R527" s="63"/>
    </row>
    <row r="528" spans="1:18" ht="15">
      <c r="A528" s="102"/>
      <c r="B528" s="102"/>
      <c r="C528" s="102"/>
      <c r="D528" s="63" t="s">
        <v>32</v>
      </c>
      <c r="E528" s="203">
        <v>82.5</v>
      </c>
      <c r="F528" s="203">
        <v>82.5</v>
      </c>
      <c r="G528" s="428"/>
      <c r="H528" s="428"/>
      <c r="I528" s="426"/>
      <c r="J528" s="438"/>
      <c r="K528" s="426"/>
      <c r="L528" s="426"/>
      <c r="M528" s="426"/>
      <c r="N528" s="426"/>
      <c r="O528" s="426"/>
      <c r="P528" s="303"/>
      <c r="Q528" s="303">
        <f>P528/1000*E528</f>
        <v>0</v>
      </c>
      <c r="R528" s="63"/>
    </row>
    <row r="529" spans="1:18" ht="15">
      <c r="A529" s="102"/>
      <c r="B529" s="102"/>
      <c r="C529" s="102"/>
      <c r="D529" s="63" t="s">
        <v>68</v>
      </c>
      <c r="E529" s="304" t="s">
        <v>222</v>
      </c>
      <c r="F529" s="203" t="s">
        <v>222</v>
      </c>
      <c r="G529" s="428"/>
      <c r="H529" s="428"/>
      <c r="I529" s="426"/>
      <c r="J529" s="438"/>
      <c r="K529" s="426"/>
      <c r="L529" s="426"/>
      <c r="M529" s="426"/>
      <c r="N529" s="426"/>
      <c r="O529" s="426"/>
      <c r="P529" s="303">
        <v>460</v>
      </c>
      <c r="Q529" s="303">
        <v>0.61</v>
      </c>
      <c r="R529" s="63"/>
    </row>
    <row r="530" spans="1:18" ht="15">
      <c r="A530" s="103"/>
      <c r="B530" s="103"/>
      <c r="C530" s="103"/>
      <c r="D530" s="63" t="s">
        <v>33</v>
      </c>
      <c r="E530" s="304" t="s">
        <v>319</v>
      </c>
      <c r="F530" s="203" t="s">
        <v>319</v>
      </c>
      <c r="G530" s="429"/>
      <c r="H530" s="429"/>
      <c r="I530" s="427"/>
      <c r="J530" s="439"/>
      <c r="K530" s="427"/>
      <c r="L530" s="427"/>
      <c r="M530" s="427"/>
      <c r="N530" s="427"/>
      <c r="O530" s="427"/>
      <c r="P530" s="303">
        <v>45</v>
      </c>
      <c r="Q530" s="303">
        <v>0.07</v>
      </c>
      <c r="R530" s="208">
        <f>Q526+Q527+Q529+Q530</f>
        <v>4.727</v>
      </c>
    </row>
    <row r="531" spans="1:18" ht="15">
      <c r="A531" s="23">
        <v>1</v>
      </c>
      <c r="B531" s="23" t="s">
        <v>397</v>
      </c>
      <c r="C531" s="23">
        <v>30</v>
      </c>
      <c r="D531" s="23" t="s">
        <v>190</v>
      </c>
      <c r="E531" s="320">
        <v>25</v>
      </c>
      <c r="F531" s="320">
        <v>25</v>
      </c>
      <c r="G531" s="231" t="s">
        <v>398</v>
      </c>
      <c r="H531" s="231" t="s">
        <v>402</v>
      </c>
      <c r="I531" s="258">
        <v>8.65</v>
      </c>
      <c r="J531" s="339">
        <v>146.36</v>
      </c>
      <c r="K531" s="258">
        <v>0.04</v>
      </c>
      <c r="L531" s="258">
        <v>0.018</v>
      </c>
      <c r="M531" s="258">
        <v>0</v>
      </c>
      <c r="N531" s="258">
        <v>6.9</v>
      </c>
      <c r="O531" s="258">
        <v>0.6</v>
      </c>
      <c r="P531" s="303">
        <v>28.33</v>
      </c>
      <c r="Q531" s="303">
        <f>P531/1000*E531</f>
        <v>0.7082499999999999</v>
      </c>
      <c r="R531" s="47"/>
    </row>
    <row r="532" spans="1:18" ht="15">
      <c r="A532" s="103"/>
      <c r="B532" s="103" t="s">
        <v>391</v>
      </c>
      <c r="C532" s="103" t="s">
        <v>116</v>
      </c>
      <c r="D532" s="103" t="s">
        <v>70</v>
      </c>
      <c r="E532" s="321">
        <v>5</v>
      </c>
      <c r="F532" s="321">
        <v>5</v>
      </c>
      <c r="G532" s="259" t="s">
        <v>116</v>
      </c>
      <c r="H532" s="259" t="s">
        <v>116</v>
      </c>
      <c r="I532" s="260" t="s">
        <v>116</v>
      </c>
      <c r="J532" s="254" t="s">
        <v>116</v>
      </c>
      <c r="K532" s="260"/>
      <c r="L532" s="260"/>
      <c r="M532" s="260"/>
      <c r="N532" s="260"/>
      <c r="O532" s="260"/>
      <c r="P532" s="303">
        <v>460</v>
      </c>
      <c r="Q532" s="303">
        <f>P532/1000*E532</f>
        <v>2.3000000000000003</v>
      </c>
      <c r="R532" s="208">
        <f>Q531+Q532</f>
        <v>3.0082500000000003</v>
      </c>
    </row>
    <row r="533" spans="1:18" ht="15">
      <c r="A533" s="23" t="s">
        <v>170</v>
      </c>
      <c r="B533" s="23" t="s">
        <v>188</v>
      </c>
      <c r="C533" s="23">
        <v>150</v>
      </c>
      <c r="D533" s="63" t="s">
        <v>37</v>
      </c>
      <c r="E533" s="203">
        <v>0.7</v>
      </c>
      <c r="F533" s="203">
        <v>0.7</v>
      </c>
      <c r="G533" s="425">
        <v>0.23</v>
      </c>
      <c r="H533" s="425">
        <v>0</v>
      </c>
      <c r="I533" s="425">
        <v>11.4</v>
      </c>
      <c r="J533" s="437">
        <v>45</v>
      </c>
      <c r="K533" s="425">
        <v>0.02</v>
      </c>
      <c r="L533" s="425">
        <v>0.01</v>
      </c>
      <c r="M533" s="432" t="s">
        <v>254</v>
      </c>
      <c r="N533" s="432" t="s">
        <v>266</v>
      </c>
      <c r="O533" s="425">
        <v>0.06</v>
      </c>
      <c r="P533" s="303">
        <v>480</v>
      </c>
      <c r="Q533" s="303">
        <f>P533/1000*E533</f>
        <v>0.33599999999999997</v>
      </c>
      <c r="R533" s="47"/>
    </row>
    <row r="534" spans="1:18" ht="15">
      <c r="A534" s="102">
        <v>684</v>
      </c>
      <c r="B534" s="102"/>
      <c r="C534" s="102"/>
      <c r="D534" s="63" t="s">
        <v>32</v>
      </c>
      <c r="E534" s="203">
        <v>112.5</v>
      </c>
      <c r="F534" s="375">
        <v>112.5</v>
      </c>
      <c r="G534" s="426"/>
      <c r="H534" s="426"/>
      <c r="I534" s="426"/>
      <c r="J534" s="438"/>
      <c r="K534" s="426"/>
      <c r="L534" s="426"/>
      <c r="M534" s="428"/>
      <c r="N534" s="428"/>
      <c r="O534" s="426"/>
      <c r="P534" s="303"/>
      <c r="Q534" s="303"/>
      <c r="R534" s="47"/>
    </row>
    <row r="535" spans="1:18" ht="15">
      <c r="A535" s="102"/>
      <c r="B535" s="102"/>
      <c r="C535" s="102"/>
      <c r="D535" s="63" t="s">
        <v>33</v>
      </c>
      <c r="E535" s="304" t="s">
        <v>229</v>
      </c>
      <c r="F535" s="203" t="s">
        <v>265</v>
      </c>
      <c r="G535" s="426"/>
      <c r="H535" s="426"/>
      <c r="I535" s="426"/>
      <c r="J535" s="438"/>
      <c r="K535" s="426"/>
      <c r="L535" s="426"/>
      <c r="M535" s="428"/>
      <c r="N535" s="428"/>
      <c r="O535" s="426"/>
      <c r="P535" s="303">
        <v>45</v>
      </c>
      <c r="Q535" s="303">
        <v>0.49</v>
      </c>
      <c r="R535" s="47"/>
    </row>
    <row r="536" spans="1:18" ht="15">
      <c r="A536" s="103"/>
      <c r="B536" s="103"/>
      <c r="C536" s="103"/>
      <c r="D536" s="63"/>
      <c r="E536" s="105"/>
      <c r="F536" s="64"/>
      <c r="G536" s="427"/>
      <c r="H536" s="427"/>
      <c r="I536" s="427"/>
      <c r="J536" s="439"/>
      <c r="K536" s="427"/>
      <c r="L536" s="427"/>
      <c r="M536" s="429"/>
      <c r="N536" s="429"/>
      <c r="O536" s="427"/>
      <c r="P536" s="303"/>
      <c r="Q536" s="303">
        <f>P536/1000*E536</f>
        <v>0</v>
      </c>
      <c r="R536" s="208">
        <f>Q533+Q534++Q535+Q536</f>
        <v>0.826</v>
      </c>
    </row>
    <row r="537" spans="1:18" ht="15">
      <c r="A537" s="216"/>
      <c r="B537" s="29" t="s">
        <v>101</v>
      </c>
      <c r="C537" s="58"/>
      <c r="D537" s="58"/>
      <c r="E537" s="58"/>
      <c r="F537" s="58"/>
      <c r="G537" s="64" t="s">
        <v>651</v>
      </c>
      <c r="H537" s="64" t="s">
        <v>652</v>
      </c>
      <c r="I537" s="64" t="s">
        <v>653</v>
      </c>
      <c r="J537" s="326">
        <v>304.16</v>
      </c>
      <c r="K537" s="257">
        <v>0.08</v>
      </c>
      <c r="L537" s="257">
        <v>0.11</v>
      </c>
      <c r="M537" s="253" t="s">
        <v>332</v>
      </c>
      <c r="N537" s="257">
        <v>102.42</v>
      </c>
      <c r="O537" s="257">
        <v>0.91</v>
      </c>
      <c r="P537" s="58"/>
      <c r="Q537" s="27"/>
      <c r="R537" s="223">
        <f>R530+R532+R536</f>
        <v>8.561250000000001</v>
      </c>
    </row>
    <row r="538" spans="1:18" ht="15">
      <c r="A538" s="216"/>
      <c r="B538" s="29" t="s">
        <v>81</v>
      </c>
      <c r="C538" s="58"/>
      <c r="D538" s="58"/>
      <c r="E538" s="58"/>
      <c r="F538" s="58"/>
      <c r="G538" s="261"/>
      <c r="H538" s="261"/>
      <c r="I538" s="262"/>
      <c r="J538" s="262"/>
      <c r="K538" s="262"/>
      <c r="L538" s="262"/>
      <c r="M538" s="262"/>
      <c r="N538" s="262"/>
      <c r="O538" s="262"/>
      <c r="P538" s="58"/>
      <c r="Q538" s="80"/>
      <c r="R538" s="168"/>
    </row>
    <row r="539" spans="1:18" ht="15">
      <c r="A539" s="63">
        <v>698</v>
      </c>
      <c r="B539" s="77" t="s">
        <v>431</v>
      </c>
      <c r="C539" s="63">
        <v>100</v>
      </c>
      <c r="D539" s="63" t="s">
        <v>521</v>
      </c>
      <c r="E539" s="63">
        <v>100</v>
      </c>
      <c r="F539" s="63">
        <v>100</v>
      </c>
      <c r="G539" s="257">
        <v>2.8</v>
      </c>
      <c r="H539" s="257">
        <v>3.2</v>
      </c>
      <c r="I539" s="64" t="s">
        <v>658</v>
      </c>
      <c r="J539" s="326">
        <v>58.5</v>
      </c>
      <c r="K539" s="257">
        <v>0</v>
      </c>
      <c r="L539" s="257">
        <v>0.11</v>
      </c>
      <c r="M539" s="253" t="s">
        <v>523</v>
      </c>
      <c r="N539" s="257">
        <v>111</v>
      </c>
      <c r="O539" s="253" t="s">
        <v>508</v>
      </c>
      <c r="P539" s="85">
        <v>50</v>
      </c>
      <c r="Q539" s="80">
        <f>P539/1000*E539</f>
        <v>5</v>
      </c>
      <c r="R539" s="223">
        <f>Q539</f>
        <v>5</v>
      </c>
    </row>
    <row r="540" spans="1:18" ht="15">
      <c r="A540" s="216"/>
      <c r="B540" s="29" t="s">
        <v>47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27"/>
      <c r="R540" s="168"/>
    </row>
    <row r="541" spans="1:18" ht="15">
      <c r="A541" s="351">
        <v>70</v>
      </c>
      <c r="B541" s="351" t="s">
        <v>467</v>
      </c>
      <c r="C541" s="23">
        <v>40</v>
      </c>
      <c r="D541" s="23" t="s">
        <v>467</v>
      </c>
      <c r="E541" s="23">
        <v>40</v>
      </c>
      <c r="F541" s="23">
        <v>40</v>
      </c>
      <c r="G541" s="23">
        <v>0.32</v>
      </c>
      <c r="H541" s="23">
        <v>0.04</v>
      </c>
      <c r="I541" s="23">
        <v>1</v>
      </c>
      <c r="J541" s="23">
        <v>5.6</v>
      </c>
      <c r="K541" s="23"/>
      <c r="L541" s="23"/>
      <c r="M541" s="23">
        <v>4</v>
      </c>
      <c r="N541" s="23"/>
      <c r="O541" s="23"/>
      <c r="P541" s="281">
        <v>100</v>
      </c>
      <c r="Q541" s="27">
        <f>P541/1000*E541</f>
        <v>4</v>
      </c>
      <c r="R541" s="82">
        <f>Q541</f>
        <v>4</v>
      </c>
    </row>
    <row r="542" spans="1:18" ht="15">
      <c r="A542" s="61"/>
      <c r="B542" s="61" t="s">
        <v>468</v>
      </c>
      <c r="C542" s="103"/>
      <c r="D542" s="103" t="s">
        <v>468</v>
      </c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27"/>
      <c r="R542" s="168"/>
    </row>
    <row r="543" spans="1:18" ht="15">
      <c r="A543" s="23" t="s">
        <v>368</v>
      </c>
      <c r="B543" s="23" t="s">
        <v>369</v>
      </c>
      <c r="C543" s="23">
        <v>150</v>
      </c>
      <c r="D543" s="63" t="s">
        <v>65</v>
      </c>
      <c r="E543" s="105" t="s">
        <v>371</v>
      </c>
      <c r="F543" s="64" t="s">
        <v>371</v>
      </c>
      <c r="G543" s="399" t="s">
        <v>612</v>
      </c>
      <c r="H543" s="399" t="s">
        <v>654</v>
      </c>
      <c r="I543" s="425">
        <v>8.34</v>
      </c>
      <c r="J543" s="437">
        <v>72</v>
      </c>
      <c r="K543" s="425">
        <v>0.02</v>
      </c>
      <c r="L543" s="425">
        <v>0.02</v>
      </c>
      <c r="M543" s="432" t="s">
        <v>334</v>
      </c>
      <c r="N543" s="425">
        <v>9.72</v>
      </c>
      <c r="O543" s="425">
        <v>0.24</v>
      </c>
      <c r="P543" s="27">
        <v>27</v>
      </c>
      <c r="Q543" s="27">
        <v>0.25</v>
      </c>
      <c r="R543" s="63"/>
    </row>
    <row r="544" spans="1:18" ht="15">
      <c r="A544" s="102"/>
      <c r="B544" s="102" t="s">
        <v>370</v>
      </c>
      <c r="C544" s="102"/>
      <c r="D544" s="63" t="s">
        <v>60</v>
      </c>
      <c r="E544" s="63">
        <v>3</v>
      </c>
      <c r="F544" s="63">
        <v>3</v>
      </c>
      <c r="G544" s="428"/>
      <c r="H544" s="428"/>
      <c r="I544" s="426"/>
      <c r="J544" s="438"/>
      <c r="K544" s="426"/>
      <c r="L544" s="426"/>
      <c r="M544" s="428"/>
      <c r="N544" s="426"/>
      <c r="O544" s="426"/>
      <c r="P544" s="27">
        <v>6.5</v>
      </c>
      <c r="Q544" s="27">
        <f>P544/40*E544</f>
        <v>0.48750000000000004</v>
      </c>
      <c r="R544" s="63"/>
    </row>
    <row r="545" spans="1:18" ht="15">
      <c r="A545" s="102"/>
      <c r="B545" s="102"/>
      <c r="C545" s="102"/>
      <c r="D545" s="63" t="s">
        <v>40</v>
      </c>
      <c r="E545" s="105" t="s">
        <v>219</v>
      </c>
      <c r="F545" s="63">
        <v>6</v>
      </c>
      <c r="G545" s="428"/>
      <c r="H545" s="428"/>
      <c r="I545" s="426"/>
      <c r="J545" s="438"/>
      <c r="K545" s="426"/>
      <c r="L545" s="426"/>
      <c r="M545" s="428"/>
      <c r="N545" s="426"/>
      <c r="O545" s="426"/>
      <c r="P545" s="27">
        <v>18</v>
      </c>
      <c r="Q545" s="27">
        <v>0.16</v>
      </c>
      <c r="R545" s="63"/>
    </row>
    <row r="546" spans="1:18" ht="15">
      <c r="A546" s="102"/>
      <c r="B546" s="102"/>
      <c r="C546" s="102"/>
      <c r="D546" s="63" t="s">
        <v>63</v>
      </c>
      <c r="E546" s="63">
        <v>7.2</v>
      </c>
      <c r="F546" s="63">
        <v>6</v>
      </c>
      <c r="G546" s="428"/>
      <c r="H546" s="428"/>
      <c r="I546" s="426"/>
      <c r="J546" s="438"/>
      <c r="K546" s="426"/>
      <c r="L546" s="426"/>
      <c r="M546" s="428"/>
      <c r="N546" s="426"/>
      <c r="O546" s="426"/>
      <c r="P546" s="27">
        <v>18</v>
      </c>
      <c r="Q546" s="27">
        <v>0.11</v>
      </c>
      <c r="R546" s="63"/>
    </row>
    <row r="547" spans="1:18" ht="15">
      <c r="A547" s="102"/>
      <c r="B547" s="102"/>
      <c r="C547" s="102"/>
      <c r="D547" s="63" t="s">
        <v>70</v>
      </c>
      <c r="E547" s="63">
        <v>3</v>
      </c>
      <c r="F547" s="63">
        <v>3</v>
      </c>
      <c r="G547" s="428"/>
      <c r="H547" s="428"/>
      <c r="I547" s="426"/>
      <c r="J547" s="438"/>
      <c r="K547" s="426"/>
      <c r="L547" s="426"/>
      <c r="M547" s="428"/>
      <c r="N547" s="426"/>
      <c r="O547" s="426"/>
      <c r="P547" s="27">
        <v>460</v>
      </c>
      <c r="Q547" s="27">
        <v>0.82</v>
      </c>
      <c r="R547" s="63"/>
    </row>
    <row r="548" spans="1:18" ht="15">
      <c r="A548" s="102"/>
      <c r="B548" s="102"/>
      <c r="C548" s="102"/>
      <c r="D548" s="63" t="s">
        <v>103</v>
      </c>
      <c r="E548" s="63">
        <v>1</v>
      </c>
      <c r="F548" s="63">
        <v>1</v>
      </c>
      <c r="G548" s="428"/>
      <c r="H548" s="428"/>
      <c r="I548" s="426"/>
      <c r="J548" s="438"/>
      <c r="K548" s="426"/>
      <c r="L548" s="426"/>
      <c r="M548" s="428"/>
      <c r="N548" s="426"/>
      <c r="O548" s="426"/>
      <c r="P548" s="27">
        <v>12</v>
      </c>
      <c r="Q548" s="27">
        <f>P548/1000*E548</f>
        <v>0.012</v>
      </c>
      <c r="R548" s="63"/>
    </row>
    <row r="549" spans="1:18" ht="15">
      <c r="A549" s="102"/>
      <c r="B549" s="102"/>
      <c r="C549" s="102"/>
      <c r="D549" s="63" t="s">
        <v>163</v>
      </c>
      <c r="E549" s="63">
        <v>143</v>
      </c>
      <c r="F549" s="63">
        <v>143</v>
      </c>
      <c r="G549" s="428"/>
      <c r="H549" s="428"/>
      <c r="I549" s="426"/>
      <c r="J549" s="438"/>
      <c r="K549" s="426"/>
      <c r="L549" s="426"/>
      <c r="M549" s="428"/>
      <c r="N549" s="426"/>
      <c r="O549" s="426"/>
      <c r="P549" s="27"/>
      <c r="Q549" s="27"/>
      <c r="R549" s="281">
        <f>Q543+Q544+Q545+Q546+Q547+Q548</f>
        <v>1.8395000000000001</v>
      </c>
    </row>
    <row r="550" spans="1:18" ht="15">
      <c r="A550" s="23">
        <v>487</v>
      </c>
      <c r="B550" s="23" t="s">
        <v>201</v>
      </c>
      <c r="C550" s="23">
        <v>50</v>
      </c>
      <c r="D550" s="63" t="s">
        <v>202</v>
      </c>
      <c r="E550" s="63">
        <v>88</v>
      </c>
      <c r="F550" s="63">
        <v>63</v>
      </c>
      <c r="G550" s="399" t="s">
        <v>655</v>
      </c>
      <c r="H550" s="399" t="s">
        <v>620</v>
      </c>
      <c r="I550" s="425">
        <v>0.14</v>
      </c>
      <c r="J550" s="437">
        <v>72</v>
      </c>
      <c r="K550" s="425">
        <v>0.04</v>
      </c>
      <c r="L550" s="425">
        <v>0.09</v>
      </c>
      <c r="M550" s="432" t="s">
        <v>306</v>
      </c>
      <c r="N550" s="432" t="s">
        <v>307</v>
      </c>
      <c r="O550" s="432" t="s">
        <v>300</v>
      </c>
      <c r="P550" s="27">
        <v>140</v>
      </c>
      <c r="Q550" s="27">
        <f aca="true" t="shared" si="24" ref="Q550:Q575">P550/1000*E550</f>
        <v>12.32</v>
      </c>
      <c r="R550" s="47"/>
    </row>
    <row r="551" spans="1:18" ht="15">
      <c r="A551" s="102"/>
      <c r="B551" s="102"/>
      <c r="C551" s="102"/>
      <c r="D551" s="63" t="s">
        <v>203</v>
      </c>
      <c r="E551" s="63"/>
      <c r="F551" s="63"/>
      <c r="G551" s="428"/>
      <c r="H551" s="428"/>
      <c r="I551" s="426"/>
      <c r="J551" s="438"/>
      <c r="K551" s="426"/>
      <c r="L551" s="426"/>
      <c r="M551" s="428"/>
      <c r="N551" s="428"/>
      <c r="O551" s="428"/>
      <c r="P551" s="27"/>
      <c r="Q551" s="27">
        <f t="shared" si="24"/>
        <v>0</v>
      </c>
      <c r="R551" s="47"/>
    </row>
    <row r="552" spans="1:18" ht="15">
      <c r="A552" s="102"/>
      <c r="B552" s="102"/>
      <c r="C552" s="102"/>
      <c r="D552" s="63" t="s">
        <v>63</v>
      </c>
      <c r="E552" s="105" t="s">
        <v>264</v>
      </c>
      <c r="F552" s="64" t="s">
        <v>294</v>
      </c>
      <c r="G552" s="428"/>
      <c r="H552" s="428"/>
      <c r="I552" s="426"/>
      <c r="J552" s="438"/>
      <c r="K552" s="426"/>
      <c r="L552" s="426"/>
      <c r="M552" s="428"/>
      <c r="N552" s="428"/>
      <c r="O552" s="428"/>
      <c r="P552" s="27">
        <v>18</v>
      </c>
      <c r="Q552" s="27">
        <f t="shared" si="24"/>
        <v>0.05399999999999999</v>
      </c>
      <c r="R552" s="47"/>
    </row>
    <row r="553" spans="1:18" ht="15">
      <c r="A553" s="102"/>
      <c r="B553" s="102"/>
      <c r="C553" s="102"/>
      <c r="D553" s="63" t="s">
        <v>103</v>
      </c>
      <c r="E553" s="105" t="s">
        <v>639</v>
      </c>
      <c r="F553" s="64" t="s">
        <v>498</v>
      </c>
      <c r="G553" s="428"/>
      <c r="H553" s="428"/>
      <c r="I553" s="426"/>
      <c r="J553" s="438"/>
      <c r="K553" s="426"/>
      <c r="L553" s="426"/>
      <c r="M553" s="428"/>
      <c r="N553" s="428"/>
      <c r="O553" s="428"/>
      <c r="P553" s="27">
        <v>12</v>
      </c>
      <c r="Q553" s="27" t="e">
        <f t="shared" si="24"/>
        <v>#VALUE!</v>
      </c>
      <c r="R553" s="47"/>
    </row>
    <row r="554" spans="1:18" ht="15">
      <c r="A554" s="103"/>
      <c r="B554" s="103"/>
      <c r="C554" s="103"/>
      <c r="D554" s="63" t="s">
        <v>85</v>
      </c>
      <c r="E554" s="105" t="s">
        <v>264</v>
      </c>
      <c r="F554" s="64" t="s">
        <v>294</v>
      </c>
      <c r="G554" s="429"/>
      <c r="H554" s="429"/>
      <c r="I554" s="427"/>
      <c r="J554" s="439"/>
      <c r="K554" s="427"/>
      <c r="L554" s="427"/>
      <c r="M554" s="429"/>
      <c r="N554" s="429"/>
      <c r="O554" s="429"/>
      <c r="P554" s="27"/>
      <c r="Q554" s="27">
        <f t="shared" si="24"/>
        <v>0</v>
      </c>
      <c r="R554" s="208" t="e">
        <f>Q550+Q551+Q552+Q554+Q553</f>
        <v>#VALUE!</v>
      </c>
    </row>
    <row r="555" spans="1:18" ht="15">
      <c r="A555" s="144">
        <v>541</v>
      </c>
      <c r="B555" s="187" t="s">
        <v>492</v>
      </c>
      <c r="C555" s="144">
        <v>120</v>
      </c>
      <c r="D555" s="148" t="s">
        <v>39</v>
      </c>
      <c r="E555" s="154">
        <v>51.15</v>
      </c>
      <c r="F555" s="154">
        <v>38.4</v>
      </c>
      <c r="G555" s="425"/>
      <c r="H555" s="452"/>
      <c r="I555" s="425"/>
      <c r="J555" s="437"/>
      <c r="K555" s="425"/>
      <c r="L555" s="425"/>
      <c r="M555" s="425"/>
      <c r="N555" s="425"/>
      <c r="O555" s="399"/>
      <c r="P555" s="177">
        <v>18</v>
      </c>
      <c r="Q555" s="188">
        <f t="shared" si="24"/>
        <v>0.9206999999999999</v>
      </c>
      <c r="R555" s="188" t="s">
        <v>116</v>
      </c>
    </row>
    <row r="556" spans="1:18" ht="15">
      <c r="A556" s="145"/>
      <c r="B556" s="234"/>
      <c r="C556" s="145"/>
      <c r="D556" s="148" t="s">
        <v>40</v>
      </c>
      <c r="E556" s="154">
        <v>24</v>
      </c>
      <c r="F556" s="154">
        <v>19.05</v>
      </c>
      <c r="G556" s="426"/>
      <c r="H556" s="453"/>
      <c r="I556" s="426"/>
      <c r="J556" s="438"/>
      <c r="K556" s="426"/>
      <c r="L556" s="426"/>
      <c r="M556" s="426"/>
      <c r="N556" s="426"/>
      <c r="O556" s="400"/>
      <c r="P556" s="177">
        <v>18</v>
      </c>
      <c r="Q556" s="188">
        <f t="shared" si="24"/>
        <v>0.43199999999999994</v>
      </c>
      <c r="R556" s="188"/>
    </row>
    <row r="557" spans="1:18" ht="15">
      <c r="A557" s="102"/>
      <c r="B557" s="70"/>
      <c r="C557" s="145"/>
      <c r="D557" s="148" t="s">
        <v>63</v>
      </c>
      <c r="E557" s="154">
        <v>11.25</v>
      </c>
      <c r="F557" s="154">
        <v>9.6</v>
      </c>
      <c r="G557" s="426"/>
      <c r="H557" s="453"/>
      <c r="I557" s="426"/>
      <c r="J557" s="438"/>
      <c r="K557" s="426"/>
      <c r="L557" s="426"/>
      <c r="M557" s="426"/>
      <c r="N557" s="426"/>
      <c r="O557" s="428"/>
      <c r="P557" s="179">
        <v>18</v>
      </c>
      <c r="Q557" s="188">
        <f t="shared" si="24"/>
        <v>0.20249999999999999</v>
      </c>
      <c r="R557" s="188"/>
    </row>
    <row r="558" spans="1:18" ht="15" hidden="1">
      <c r="A558" s="102"/>
      <c r="B558" s="70"/>
      <c r="C558" s="145"/>
      <c r="D558" s="148" t="s">
        <v>40</v>
      </c>
      <c r="E558" s="154">
        <v>2.9</v>
      </c>
      <c r="F558" s="154">
        <v>2.3</v>
      </c>
      <c r="G558" s="426"/>
      <c r="H558" s="453"/>
      <c r="I558" s="426"/>
      <c r="J558" s="438"/>
      <c r="K558" s="426"/>
      <c r="L558" s="426"/>
      <c r="M558" s="426"/>
      <c r="N558" s="426"/>
      <c r="O558" s="428"/>
      <c r="P558" s="177">
        <v>22</v>
      </c>
      <c r="Q558" s="188">
        <f t="shared" si="24"/>
        <v>0.0638</v>
      </c>
      <c r="R558" s="154"/>
    </row>
    <row r="559" spans="1:18" ht="15" hidden="1">
      <c r="A559" s="102"/>
      <c r="B559" s="70"/>
      <c r="C559" s="145"/>
      <c r="D559" s="148" t="s">
        <v>63</v>
      </c>
      <c r="E559" s="154">
        <v>5.7</v>
      </c>
      <c r="F559" s="154">
        <v>5.04</v>
      </c>
      <c r="G559" s="426"/>
      <c r="H559" s="453"/>
      <c r="I559" s="426"/>
      <c r="J559" s="438"/>
      <c r="K559" s="426"/>
      <c r="L559" s="426"/>
      <c r="M559" s="426"/>
      <c r="N559" s="426"/>
      <c r="O559" s="428"/>
      <c r="P559" s="177">
        <v>15</v>
      </c>
      <c r="Q559" s="188">
        <f t="shared" si="24"/>
        <v>0.08549999999999999</v>
      </c>
      <c r="R559" s="154"/>
    </row>
    <row r="560" spans="1:18" ht="15">
      <c r="A560" s="102"/>
      <c r="B560" s="70"/>
      <c r="C560" s="145"/>
      <c r="D560" s="148" t="s">
        <v>62</v>
      </c>
      <c r="E560" s="154">
        <v>54.45</v>
      </c>
      <c r="F560" s="154">
        <v>38.4</v>
      </c>
      <c r="G560" s="371"/>
      <c r="H560" s="374"/>
      <c r="I560" s="371"/>
      <c r="J560" s="372"/>
      <c r="K560" s="371"/>
      <c r="L560" s="378"/>
      <c r="M560" s="371"/>
      <c r="N560" s="371"/>
      <c r="O560" s="370"/>
      <c r="P560" s="177">
        <v>20</v>
      </c>
      <c r="Q560" s="188">
        <f t="shared" si="24"/>
        <v>1.0890000000000002</v>
      </c>
      <c r="R560" s="154"/>
    </row>
    <row r="561" spans="1:18" ht="15">
      <c r="A561" s="102"/>
      <c r="B561" s="70"/>
      <c r="C561" s="145"/>
      <c r="D561" s="148" t="s">
        <v>45</v>
      </c>
      <c r="E561" s="154">
        <v>4.95</v>
      </c>
      <c r="F561" s="154">
        <v>4.8</v>
      </c>
      <c r="G561" s="371"/>
      <c r="H561" s="374"/>
      <c r="I561" s="371"/>
      <c r="J561" s="372"/>
      <c r="K561" s="371"/>
      <c r="L561" s="378"/>
      <c r="M561" s="371"/>
      <c r="N561" s="371"/>
      <c r="O561" s="370"/>
      <c r="P561" s="177">
        <v>75</v>
      </c>
      <c r="Q561" s="188">
        <f t="shared" si="24"/>
        <v>0.37125</v>
      </c>
      <c r="R561" s="154"/>
    </row>
    <row r="562" spans="1:18" ht="15">
      <c r="A562" s="102"/>
      <c r="B562" s="70"/>
      <c r="C562" s="145"/>
      <c r="D562" s="148" t="s">
        <v>524</v>
      </c>
      <c r="E562" s="154">
        <v>0.7</v>
      </c>
      <c r="F562" s="154">
        <v>0.7</v>
      </c>
      <c r="G562" s="371">
        <v>2.76</v>
      </c>
      <c r="H562" s="374">
        <v>6.12</v>
      </c>
      <c r="I562" s="371">
        <v>12.85</v>
      </c>
      <c r="J562" s="372">
        <v>116.4</v>
      </c>
      <c r="K562" s="371">
        <v>0.07</v>
      </c>
      <c r="L562" s="378">
        <v>0.04</v>
      </c>
      <c r="M562" s="371">
        <v>28.78</v>
      </c>
      <c r="N562" s="371">
        <v>21.15</v>
      </c>
      <c r="O562" s="137" t="s">
        <v>525</v>
      </c>
      <c r="P562" s="177">
        <v>12</v>
      </c>
      <c r="Q562" s="188">
        <f t="shared" si="24"/>
        <v>0.0084</v>
      </c>
      <c r="R562" s="188">
        <f>Q555+Q556+Q557+Q558+Q559+Q560+Q561+Q562</f>
        <v>3.1731499999999997</v>
      </c>
    </row>
    <row r="563" spans="1:18" ht="15">
      <c r="A563" s="23">
        <v>587</v>
      </c>
      <c r="B563" s="23" t="s">
        <v>314</v>
      </c>
      <c r="C563" s="144">
        <v>25</v>
      </c>
      <c r="D563" s="148" t="s">
        <v>526</v>
      </c>
      <c r="E563" s="154">
        <v>1.5</v>
      </c>
      <c r="F563" s="154">
        <v>1.5</v>
      </c>
      <c r="G563" s="339"/>
      <c r="H563" s="373"/>
      <c r="I563" s="339"/>
      <c r="J563" s="339"/>
      <c r="K563" s="339"/>
      <c r="L563" s="339"/>
      <c r="M563" s="339"/>
      <c r="N563" s="339"/>
      <c r="O563" s="285"/>
      <c r="P563" s="177">
        <v>75</v>
      </c>
      <c r="Q563" s="188">
        <f t="shared" si="24"/>
        <v>0.11249999999999999</v>
      </c>
      <c r="R563" s="154"/>
    </row>
    <row r="564" spans="1:18" ht="15">
      <c r="A564" s="102"/>
      <c r="B564" s="70"/>
      <c r="C564" s="145"/>
      <c r="D564" s="148" t="s">
        <v>191</v>
      </c>
      <c r="E564" s="154">
        <v>1.2</v>
      </c>
      <c r="F564" s="154">
        <v>1.2</v>
      </c>
      <c r="G564" s="371"/>
      <c r="H564" s="374"/>
      <c r="I564" s="371"/>
      <c r="J564" s="372"/>
      <c r="K564" s="371"/>
      <c r="L564" s="378"/>
      <c r="M564" s="371"/>
      <c r="N564" s="371"/>
      <c r="O564" s="137"/>
      <c r="P564" s="177">
        <v>27</v>
      </c>
      <c r="Q564" s="188">
        <f t="shared" si="24"/>
        <v>0.0324</v>
      </c>
      <c r="R564" s="154"/>
    </row>
    <row r="565" spans="1:18" ht="15">
      <c r="A565" s="102"/>
      <c r="B565" s="70"/>
      <c r="C565" s="145"/>
      <c r="D565" s="148" t="s">
        <v>40</v>
      </c>
      <c r="E565" s="154">
        <v>1.9</v>
      </c>
      <c r="F565" s="154">
        <v>1.5</v>
      </c>
      <c r="G565" s="371"/>
      <c r="H565" s="374"/>
      <c r="I565" s="371"/>
      <c r="J565" s="372"/>
      <c r="K565" s="371"/>
      <c r="L565" s="378"/>
      <c r="M565" s="371"/>
      <c r="N565" s="371"/>
      <c r="O565" s="137"/>
      <c r="P565" s="177">
        <v>18</v>
      </c>
      <c r="Q565" s="188">
        <f t="shared" si="24"/>
        <v>0.034199999999999994</v>
      </c>
      <c r="R565" s="154"/>
    </row>
    <row r="566" spans="1:18" ht="15">
      <c r="A566" s="102"/>
      <c r="B566" s="70"/>
      <c r="C566" s="145"/>
      <c r="D566" s="148" t="s">
        <v>63</v>
      </c>
      <c r="E566" s="154">
        <v>0.6</v>
      </c>
      <c r="F566" s="154">
        <v>0.5</v>
      </c>
      <c r="G566" s="371"/>
      <c r="H566" s="374"/>
      <c r="I566" s="371"/>
      <c r="J566" s="372"/>
      <c r="K566" s="371"/>
      <c r="L566" s="378"/>
      <c r="M566" s="371"/>
      <c r="N566" s="371"/>
      <c r="O566" s="137"/>
      <c r="P566" s="177">
        <v>18</v>
      </c>
      <c r="Q566" s="188">
        <f t="shared" si="24"/>
        <v>0.010799999999999999</v>
      </c>
      <c r="R566" s="154"/>
    </row>
    <row r="567" spans="1:18" ht="15">
      <c r="A567" s="102"/>
      <c r="B567" s="70"/>
      <c r="C567" s="145"/>
      <c r="D567" s="148" t="s">
        <v>185</v>
      </c>
      <c r="E567" s="154">
        <v>6.2</v>
      </c>
      <c r="F567" s="154">
        <v>6.2</v>
      </c>
      <c r="G567" s="371"/>
      <c r="H567" s="374"/>
      <c r="I567" s="371"/>
      <c r="J567" s="372"/>
      <c r="K567" s="371"/>
      <c r="L567" s="378"/>
      <c r="M567" s="371"/>
      <c r="N567" s="371"/>
      <c r="O567" s="137"/>
      <c r="P567" s="177">
        <v>88</v>
      </c>
      <c r="Q567" s="188">
        <f t="shared" si="24"/>
        <v>0.5456</v>
      </c>
      <c r="R567" s="154"/>
    </row>
    <row r="568" spans="1:18" ht="15">
      <c r="A568" s="102"/>
      <c r="B568" s="70"/>
      <c r="C568" s="145"/>
      <c r="D568" s="148" t="s">
        <v>33</v>
      </c>
      <c r="E568" s="154">
        <v>0.3</v>
      </c>
      <c r="F568" s="154">
        <v>0.3</v>
      </c>
      <c r="G568" s="371"/>
      <c r="H568" s="374"/>
      <c r="I568" s="371"/>
      <c r="J568" s="372"/>
      <c r="K568" s="371"/>
      <c r="L568" s="378"/>
      <c r="M568" s="371"/>
      <c r="N568" s="371"/>
      <c r="O568" s="137"/>
      <c r="P568" s="177">
        <v>45</v>
      </c>
      <c r="Q568" s="188">
        <f t="shared" si="24"/>
        <v>0.0135</v>
      </c>
      <c r="R568" s="154"/>
    </row>
    <row r="569" spans="1:18" ht="15">
      <c r="A569" s="102"/>
      <c r="B569" s="70"/>
      <c r="C569" s="145"/>
      <c r="D569" s="148" t="s">
        <v>163</v>
      </c>
      <c r="E569" s="154">
        <v>22</v>
      </c>
      <c r="F569" s="154">
        <v>22</v>
      </c>
      <c r="G569" s="371">
        <v>0.65</v>
      </c>
      <c r="H569" s="374">
        <v>1.2</v>
      </c>
      <c r="I569" s="371">
        <v>2.1</v>
      </c>
      <c r="J569" s="372">
        <v>22</v>
      </c>
      <c r="K569" s="371">
        <v>0.01</v>
      </c>
      <c r="L569" s="378">
        <v>0.01</v>
      </c>
      <c r="M569" s="371">
        <v>1.75</v>
      </c>
      <c r="N569" s="371">
        <v>2.45</v>
      </c>
      <c r="O569" s="137" t="s">
        <v>527</v>
      </c>
      <c r="P569" s="177"/>
      <c r="Q569" s="188"/>
      <c r="R569" s="188">
        <f>Q563+Q564+Q565+Q566+Q567+Q568</f>
        <v>0.7489999999999999</v>
      </c>
    </row>
    <row r="570" spans="1:18" ht="15">
      <c r="A570" s="23">
        <v>631</v>
      </c>
      <c r="B570" s="23" t="s">
        <v>528</v>
      </c>
      <c r="C570" s="23">
        <v>120</v>
      </c>
      <c r="D570" s="63" t="s">
        <v>193</v>
      </c>
      <c r="E570" s="63">
        <v>34</v>
      </c>
      <c r="F570" s="63">
        <v>30</v>
      </c>
      <c r="G570" s="425">
        <v>0.15</v>
      </c>
      <c r="H570" s="425">
        <v>0</v>
      </c>
      <c r="I570" s="425">
        <v>26.7</v>
      </c>
      <c r="J570" s="437">
        <v>105</v>
      </c>
      <c r="K570" s="426">
        <v>0.01</v>
      </c>
      <c r="L570" s="425">
        <v>0.01</v>
      </c>
      <c r="M570" s="425">
        <v>3.9</v>
      </c>
      <c r="N570" s="399" t="s">
        <v>478</v>
      </c>
      <c r="O570" s="399" t="s">
        <v>479</v>
      </c>
      <c r="P570" s="27">
        <v>55</v>
      </c>
      <c r="Q570" s="27">
        <f t="shared" si="24"/>
        <v>1.87</v>
      </c>
      <c r="R570" s="47"/>
    </row>
    <row r="571" spans="1:18" ht="15">
      <c r="A571" s="102"/>
      <c r="B571" s="102" t="s">
        <v>529</v>
      </c>
      <c r="C571" s="102"/>
      <c r="D571" s="63" t="s">
        <v>33</v>
      </c>
      <c r="E571" s="63">
        <v>18</v>
      </c>
      <c r="F571" s="63">
        <v>18</v>
      </c>
      <c r="G571" s="426"/>
      <c r="H571" s="426"/>
      <c r="I571" s="426"/>
      <c r="J571" s="438"/>
      <c r="K571" s="426"/>
      <c r="L571" s="426"/>
      <c r="M571" s="426"/>
      <c r="N571" s="428"/>
      <c r="O571" s="428"/>
      <c r="P571" s="27">
        <v>45</v>
      </c>
      <c r="Q571" s="27">
        <f t="shared" si="24"/>
        <v>0.8099999999999999</v>
      </c>
      <c r="R571" s="47"/>
    </row>
    <row r="572" spans="1:18" ht="15">
      <c r="A572" s="102"/>
      <c r="B572" s="102"/>
      <c r="C572" s="102"/>
      <c r="D572" s="63" t="s">
        <v>192</v>
      </c>
      <c r="E572" s="63">
        <v>0.15</v>
      </c>
      <c r="F572" s="63">
        <v>0.15</v>
      </c>
      <c r="G572" s="426"/>
      <c r="H572" s="426"/>
      <c r="I572" s="426"/>
      <c r="J572" s="438"/>
      <c r="K572" s="426"/>
      <c r="L572" s="426"/>
      <c r="M572" s="426"/>
      <c r="N572" s="428"/>
      <c r="O572" s="428"/>
      <c r="P572" s="27">
        <v>280</v>
      </c>
      <c r="Q572" s="27">
        <f t="shared" si="24"/>
        <v>0.042</v>
      </c>
      <c r="R572" s="47"/>
    </row>
    <row r="573" spans="1:18" ht="15">
      <c r="A573" s="103"/>
      <c r="B573" s="103"/>
      <c r="C573" s="103"/>
      <c r="D573" s="63" t="s">
        <v>32</v>
      </c>
      <c r="E573" s="63">
        <v>129</v>
      </c>
      <c r="F573" s="63">
        <v>129</v>
      </c>
      <c r="G573" s="427"/>
      <c r="H573" s="427"/>
      <c r="I573" s="427"/>
      <c r="J573" s="439"/>
      <c r="K573" s="427"/>
      <c r="L573" s="427"/>
      <c r="M573" s="427"/>
      <c r="N573" s="429"/>
      <c r="O573" s="429"/>
      <c r="P573" s="27"/>
      <c r="Q573" s="27">
        <f t="shared" si="24"/>
        <v>0</v>
      </c>
      <c r="R573" s="208">
        <f>Q570+Q571+Q572+Q573</f>
        <v>2.722</v>
      </c>
    </row>
    <row r="574" spans="1:18" ht="15">
      <c r="A574" s="103"/>
      <c r="B574" s="103" t="s">
        <v>347</v>
      </c>
      <c r="C574" s="103">
        <v>30</v>
      </c>
      <c r="D574" s="63" t="s">
        <v>347</v>
      </c>
      <c r="E574" s="63">
        <v>30</v>
      </c>
      <c r="F574" s="63">
        <v>30</v>
      </c>
      <c r="G574" s="254">
        <v>1.95</v>
      </c>
      <c r="H574" s="254">
        <v>0.3</v>
      </c>
      <c r="I574" s="254">
        <v>10.2</v>
      </c>
      <c r="J574" s="255">
        <v>54.3</v>
      </c>
      <c r="K574" s="254" t="s">
        <v>118</v>
      </c>
      <c r="L574" s="254">
        <v>0.009</v>
      </c>
      <c r="M574" s="254">
        <v>0</v>
      </c>
      <c r="N574" s="256" t="s">
        <v>348</v>
      </c>
      <c r="O574" s="256" t="s">
        <v>349</v>
      </c>
      <c r="P574" s="27">
        <v>40</v>
      </c>
      <c r="Q574" s="27">
        <f t="shared" si="24"/>
        <v>1.2</v>
      </c>
      <c r="R574" s="208">
        <f>Q574</f>
        <v>1.2</v>
      </c>
    </row>
    <row r="575" spans="1:18" ht="15">
      <c r="A575" s="63"/>
      <c r="B575" s="63" t="s">
        <v>52</v>
      </c>
      <c r="C575" s="63">
        <v>25</v>
      </c>
      <c r="D575" s="63" t="s">
        <v>190</v>
      </c>
      <c r="E575" s="63">
        <v>25</v>
      </c>
      <c r="F575" s="63">
        <v>25</v>
      </c>
      <c r="G575" s="64" t="s">
        <v>276</v>
      </c>
      <c r="H575" s="257">
        <v>0.3</v>
      </c>
      <c r="I575" s="257">
        <v>10.5</v>
      </c>
      <c r="J575" s="326">
        <v>50.62</v>
      </c>
      <c r="K575" s="257">
        <v>0.04</v>
      </c>
      <c r="L575" s="257">
        <v>0.018</v>
      </c>
      <c r="M575" s="257">
        <v>0</v>
      </c>
      <c r="N575" s="253" t="s">
        <v>352</v>
      </c>
      <c r="O575" s="253" t="s">
        <v>353</v>
      </c>
      <c r="P575" s="27">
        <v>28.33</v>
      </c>
      <c r="Q575" s="27">
        <f t="shared" si="24"/>
        <v>0.7082499999999999</v>
      </c>
      <c r="R575" s="166">
        <f>Q575</f>
        <v>0.7082499999999999</v>
      </c>
    </row>
    <row r="576" spans="1:18" ht="15">
      <c r="A576" s="94"/>
      <c r="B576" s="29" t="s">
        <v>101</v>
      </c>
      <c r="C576" s="58"/>
      <c r="D576" s="58"/>
      <c r="E576" s="58"/>
      <c r="F576" s="58"/>
      <c r="G576" s="253">
        <f>G541+G543+G550+G562+G569+G570+G574+G575</f>
        <v>53517.83</v>
      </c>
      <c r="H576" s="284">
        <f>H541+H543+H550+H562+H569+H570+H574+H575</f>
        <v>33032.96000000001</v>
      </c>
      <c r="I576" s="257">
        <f>I541+I543+I550+I562+I569+I570+I574+I575</f>
        <v>71.83</v>
      </c>
      <c r="J576" s="326">
        <f>J541+J543+J550+J562+J569+J570+J574+J575</f>
        <v>497.92</v>
      </c>
      <c r="K576" s="257">
        <v>0.25</v>
      </c>
      <c r="L576" s="257">
        <v>0.18</v>
      </c>
      <c r="M576" s="257">
        <v>26.62</v>
      </c>
      <c r="N576" s="253" t="s">
        <v>420</v>
      </c>
      <c r="O576" s="253" t="s">
        <v>421</v>
      </c>
      <c r="P576" s="58"/>
      <c r="Q576" s="27"/>
      <c r="R576" s="223" t="e">
        <f>R541+R549+R554+R562+R569+R573+R574+R575</f>
        <v>#VALUE!</v>
      </c>
    </row>
    <row r="577" spans="1:18" ht="15">
      <c r="A577" s="94"/>
      <c r="B577" s="29"/>
      <c r="C577" s="58"/>
      <c r="D577" s="58"/>
      <c r="E577" s="58"/>
      <c r="F577" s="58"/>
      <c r="G577" s="29"/>
      <c r="H577" s="29"/>
      <c r="I577" s="29"/>
      <c r="J577" s="29"/>
      <c r="K577" s="29"/>
      <c r="L577" s="29"/>
      <c r="M577" s="29"/>
      <c r="N577" s="48"/>
      <c r="O577" s="48"/>
      <c r="P577" s="58"/>
      <c r="Q577" s="27"/>
      <c r="R577" s="168"/>
    </row>
    <row r="578" spans="1:18" ht="15">
      <c r="A578" s="94"/>
      <c r="B578" s="29" t="s">
        <v>53</v>
      </c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27"/>
      <c r="R578" s="168"/>
    </row>
    <row r="579" spans="1:22" ht="15">
      <c r="A579" s="23">
        <v>220</v>
      </c>
      <c r="B579" s="23" t="s">
        <v>530</v>
      </c>
      <c r="C579" s="23">
        <v>80</v>
      </c>
      <c r="D579" s="63" t="s">
        <v>195</v>
      </c>
      <c r="E579" s="203">
        <v>85.7</v>
      </c>
      <c r="F579" s="203">
        <v>67.2</v>
      </c>
      <c r="G579" s="399" t="s">
        <v>291</v>
      </c>
      <c r="H579" s="403">
        <v>6.06</v>
      </c>
      <c r="I579" s="399" t="s">
        <v>292</v>
      </c>
      <c r="J579" s="450">
        <v>148.8</v>
      </c>
      <c r="K579" s="403">
        <v>0.08</v>
      </c>
      <c r="L579" s="403">
        <v>0.09</v>
      </c>
      <c r="M579" s="403">
        <v>0.44</v>
      </c>
      <c r="N579" s="399" t="s">
        <v>259</v>
      </c>
      <c r="O579" s="403">
        <v>0.69</v>
      </c>
      <c r="P579" s="27">
        <v>63.9</v>
      </c>
      <c r="Q579" s="27">
        <f>P579/1000*E579</f>
        <v>5.47623</v>
      </c>
      <c r="R579" s="63"/>
      <c r="V579" s="67"/>
    </row>
    <row r="580" spans="1:18" ht="15">
      <c r="A580" s="102"/>
      <c r="B580" s="102"/>
      <c r="C580" s="102"/>
      <c r="D580" s="63" t="s">
        <v>63</v>
      </c>
      <c r="E580" s="304">
        <v>19.2</v>
      </c>
      <c r="F580" s="203">
        <v>16</v>
      </c>
      <c r="G580" s="400"/>
      <c r="H580" s="404"/>
      <c r="I580" s="400"/>
      <c r="J580" s="451"/>
      <c r="K580" s="404"/>
      <c r="L580" s="404"/>
      <c r="M580" s="404"/>
      <c r="N580" s="400"/>
      <c r="O580" s="404"/>
      <c r="P580" s="27">
        <v>510</v>
      </c>
      <c r="Q580" s="27">
        <v>0.96</v>
      </c>
      <c r="R580" s="63"/>
    </row>
    <row r="581" spans="1:18" ht="15">
      <c r="A581" s="102"/>
      <c r="B581" s="102"/>
      <c r="C581" s="102"/>
      <c r="D581" s="63" t="s">
        <v>68</v>
      </c>
      <c r="E581" s="304">
        <v>3.2</v>
      </c>
      <c r="F581" s="203">
        <v>3.2</v>
      </c>
      <c r="G581" s="400"/>
      <c r="H581" s="404"/>
      <c r="I581" s="400"/>
      <c r="J581" s="451"/>
      <c r="K581" s="404"/>
      <c r="L581" s="404"/>
      <c r="M581" s="404"/>
      <c r="N581" s="400"/>
      <c r="O581" s="404"/>
      <c r="P581" s="27">
        <v>25</v>
      </c>
      <c r="Q581" s="27">
        <v>0.66</v>
      </c>
      <c r="R581" s="63"/>
    </row>
    <row r="582" spans="1:18" ht="15">
      <c r="A582" s="102"/>
      <c r="B582" s="102"/>
      <c r="C582" s="102"/>
      <c r="D582" s="63" t="s">
        <v>196</v>
      </c>
      <c r="E582" s="203">
        <v>16</v>
      </c>
      <c r="F582" s="203">
        <v>16</v>
      </c>
      <c r="G582" s="400"/>
      <c r="H582" s="404"/>
      <c r="I582" s="400"/>
      <c r="J582" s="451"/>
      <c r="K582" s="404"/>
      <c r="L582" s="404"/>
      <c r="M582" s="404"/>
      <c r="N582" s="400"/>
      <c r="O582" s="404"/>
      <c r="P582" s="27">
        <v>260</v>
      </c>
      <c r="Q582" s="27">
        <f aca="true" t="shared" si="25" ref="Q582:Q587">P582/1000*E582</f>
        <v>4.16</v>
      </c>
      <c r="R582" s="63"/>
    </row>
    <row r="583" spans="1:18" ht="15">
      <c r="A583" s="102"/>
      <c r="B583" s="102"/>
      <c r="C583" s="102"/>
      <c r="D583" s="63" t="s">
        <v>103</v>
      </c>
      <c r="E583" s="203">
        <v>0.6</v>
      </c>
      <c r="F583" s="203" t="s">
        <v>267</v>
      </c>
      <c r="G583" s="400"/>
      <c r="H583" s="404"/>
      <c r="I583" s="400"/>
      <c r="J583" s="451"/>
      <c r="K583" s="404"/>
      <c r="L583" s="404"/>
      <c r="M583" s="404"/>
      <c r="N583" s="400"/>
      <c r="O583" s="404"/>
      <c r="P583" s="27">
        <v>12</v>
      </c>
      <c r="Q583" s="27">
        <f t="shared" si="25"/>
        <v>0.0072</v>
      </c>
      <c r="R583" s="27">
        <f>Q579+Q580+Q581+Q582+Q583</f>
        <v>11.26343</v>
      </c>
    </row>
    <row r="584" spans="1:18" ht="15">
      <c r="A584" s="23">
        <v>693</v>
      </c>
      <c r="B584" s="23" t="s">
        <v>531</v>
      </c>
      <c r="C584" s="23">
        <v>150</v>
      </c>
      <c r="D584" s="63" t="s">
        <v>532</v>
      </c>
      <c r="E584" s="63">
        <v>3</v>
      </c>
      <c r="F584" s="63">
        <v>3</v>
      </c>
      <c r="G584" s="379"/>
      <c r="H584" s="379"/>
      <c r="I584" s="379"/>
      <c r="J584" s="339"/>
      <c r="K584" s="380"/>
      <c r="L584" s="380"/>
      <c r="M584" s="380"/>
      <c r="N584" s="380"/>
      <c r="O584" s="380"/>
      <c r="P584" s="27">
        <v>300</v>
      </c>
      <c r="Q584" s="27">
        <f t="shared" si="25"/>
        <v>0.8999999999999999</v>
      </c>
      <c r="R584" s="208"/>
    </row>
    <row r="585" spans="1:18" ht="15">
      <c r="A585" s="102"/>
      <c r="B585" s="102"/>
      <c r="C585" s="102"/>
      <c r="D585" s="63" t="s">
        <v>31</v>
      </c>
      <c r="E585" s="63">
        <v>75</v>
      </c>
      <c r="F585" s="63">
        <v>75</v>
      </c>
      <c r="G585" s="381"/>
      <c r="H585" s="381"/>
      <c r="I585" s="381"/>
      <c r="J585" s="371"/>
      <c r="K585" s="382"/>
      <c r="L585" s="382"/>
      <c r="M585" s="382"/>
      <c r="N585" s="382"/>
      <c r="O585" s="382"/>
      <c r="P585" s="27">
        <v>47</v>
      </c>
      <c r="Q585" s="27">
        <f t="shared" si="25"/>
        <v>3.525</v>
      </c>
      <c r="R585" s="208"/>
    </row>
    <row r="586" spans="1:18" ht="15">
      <c r="A586" s="102"/>
      <c r="B586" s="102"/>
      <c r="C586" s="102"/>
      <c r="D586" s="63" t="s">
        <v>33</v>
      </c>
      <c r="E586" s="63">
        <v>15</v>
      </c>
      <c r="F586" s="63">
        <v>15</v>
      </c>
      <c r="G586" s="381"/>
      <c r="H586" s="381"/>
      <c r="I586" s="381"/>
      <c r="J586" s="371"/>
      <c r="K586" s="382"/>
      <c r="L586" s="382"/>
      <c r="M586" s="382"/>
      <c r="N586" s="382"/>
      <c r="O586" s="382"/>
      <c r="P586" s="27">
        <v>45</v>
      </c>
      <c r="Q586" s="27">
        <f t="shared" si="25"/>
        <v>0.6749999999999999</v>
      </c>
      <c r="R586" s="208"/>
    </row>
    <row r="587" spans="1:18" ht="15">
      <c r="A587" s="103"/>
      <c r="B587" s="103"/>
      <c r="C587" s="103"/>
      <c r="D587" s="63" t="s">
        <v>32</v>
      </c>
      <c r="E587" s="63">
        <v>82.5</v>
      </c>
      <c r="F587" s="63">
        <v>82.5</v>
      </c>
      <c r="G587" s="108" t="s">
        <v>533</v>
      </c>
      <c r="H587" s="108" t="s">
        <v>534</v>
      </c>
      <c r="I587" s="108" t="s">
        <v>535</v>
      </c>
      <c r="J587" s="254">
        <v>142.5</v>
      </c>
      <c r="K587" s="347">
        <v>0.02</v>
      </c>
      <c r="L587" s="347">
        <v>0.18</v>
      </c>
      <c r="M587" s="347">
        <v>0.75</v>
      </c>
      <c r="N587" s="347">
        <v>104.32</v>
      </c>
      <c r="O587" s="347">
        <v>0.47</v>
      </c>
      <c r="P587" s="27"/>
      <c r="Q587" s="27">
        <f t="shared" si="25"/>
        <v>0</v>
      </c>
      <c r="R587" s="208">
        <f>Q584+Q585+Q586</f>
        <v>5.1</v>
      </c>
    </row>
    <row r="588" spans="1:18" ht="15">
      <c r="A588" s="94"/>
      <c r="B588" s="29" t="s">
        <v>101</v>
      </c>
      <c r="C588" s="58"/>
      <c r="D588" s="58"/>
      <c r="E588" s="58"/>
      <c r="F588" s="58"/>
      <c r="G588" s="64" t="s">
        <v>656</v>
      </c>
      <c r="H588" s="64" t="s">
        <v>657</v>
      </c>
      <c r="I588" s="257">
        <v>43.84</v>
      </c>
      <c r="J588" s="326">
        <v>291.3</v>
      </c>
      <c r="K588" s="257">
        <v>0.11</v>
      </c>
      <c r="L588" s="257">
        <v>0.28</v>
      </c>
      <c r="M588" s="253" t="s">
        <v>268</v>
      </c>
      <c r="N588" s="257">
        <v>201.12</v>
      </c>
      <c r="O588" s="257">
        <v>0.84</v>
      </c>
      <c r="P588" s="27"/>
      <c r="Q588" s="63"/>
      <c r="R588" s="208">
        <f>R583+R587</f>
        <v>16.36343</v>
      </c>
    </row>
    <row r="589" spans="1:18" ht="15">
      <c r="A589" s="94"/>
      <c r="B589" s="29" t="s">
        <v>197</v>
      </c>
      <c r="C589" s="58"/>
      <c r="D589" s="58"/>
      <c r="E589" s="58"/>
      <c r="F589" s="58"/>
      <c r="G589" s="253">
        <f>G537+G539+G576+G588</f>
        <v>97259.63</v>
      </c>
      <c r="H589" s="253" t="e">
        <f>H537+H539+H576+H588</f>
        <v>#VALUE!</v>
      </c>
      <c r="I589" s="253" t="e">
        <f>I537+I539+I576+I588</f>
        <v>#VALUE!</v>
      </c>
      <c r="J589" s="326">
        <f>J537+J539+J576+J588</f>
        <v>1151.88</v>
      </c>
      <c r="K589" s="257">
        <v>0.45</v>
      </c>
      <c r="L589" s="257">
        <v>0.59</v>
      </c>
      <c r="M589" s="257">
        <v>40.11</v>
      </c>
      <c r="N589" s="257">
        <v>372.2</v>
      </c>
      <c r="O589" s="253" t="s">
        <v>422</v>
      </c>
      <c r="P589" s="63"/>
      <c r="Q589" s="63"/>
      <c r="R589" s="208" t="e">
        <f>R537+R539+R576+R588</f>
        <v>#VALUE!</v>
      </c>
    </row>
    <row r="590" spans="1:18" ht="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1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</row>
    <row r="594" ht="15">
      <c r="B594" s="5" t="s">
        <v>204</v>
      </c>
    </row>
    <row r="595" spans="1:18" ht="15">
      <c r="A595" s="14" t="s">
        <v>0</v>
      </c>
      <c r="B595" s="14" t="s">
        <v>1</v>
      </c>
      <c r="C595" s="14" t="s">
        <v>3</v>
      </c>
      <c r="D595" s="14" t="s">
        <v>5</v>
      </c>
      <c r="E595" s="446" t="s">
        <v>3</v>
      </c>
      <c r="F595" s="447"/>
      <c r="G595" s="448" t="s">
        <v>26</v>
      </c>
      <c r="H595" s="449"/>
      <c r="I595" s="449"/>
      <c r="J595" s="21" t="s">
        <v>11</v>
      </c>
      <c r="K595" s="406" t="s">
        <v>13</v>
      </c>
      <c r="L595" s="407"/>
      <c r="M595" s="407"/>
      <c r="N595" s="454" t="s">
        <v>24</v>
      </c>
      <c r="O595" s="455"/>
      <c r="P595" s="17" t="s">
        <v>19</v>
      </c>
      <c r="Q595" s="19" t="s">
        <v>21</v>
      </c>
      <c r="R595" s="19" t="s">
        <v>21</v>
      </c>
    </row>
    <row r="596" spans="1:18" ht="15">
      <c r="A596" s="1"/>
      <c r="B596" s="15" t="s">
        <v>2</v>
      </c>
      <c r="C596" s="15" t="s">
        <v>4</v>
      </c>
      <c r="D596" s="1"/>
      <c r="E596" s="14" t="s">
        <v>6</v>
      </c>
      <c r="F596" s="14" t="s">
        <v>7</v>
      </c>
      <c r="G596" s="433" t="s">
        <v>27</v>
      </c>
      <c r="H596" s="433"/>
      <c r="I596" s="433"/>
      <c r="J596" s="22" t="s">
        <v>12</v>
      </c>
      <c r="K596" s="444" t="s">
        <v>14</v>
      </c>
      <c r="L596" s="478" t="s">
        <v>15</v>
      </c>
      <c r="M596" s="478" t="s">
        <v>16</v>
      </c>
      <c r="N596" s="477" t="s">
        <v>25</v>
      </c>
      <c r="O596" s="477"/>
      <c r="P596" s="18" t="s">
        <v>20</v>
      </c>
      <c r="Q596" s="18" t="s">
        <v>22</v>
      </c>
      <c r="R596" s="18" t="s">
        <v>23</v>
      </c>
    </row>
    <row r="597" spans="1:18" ht="15">
      <c r="A597" s="2"/>
      <c r="B597" s="2"/>
      <c r="C597" s="2"/>
      <c r="D597" s="2"/>
      <c r="E597" s="2"/>
      <c r="F597" s="2"/>
      <c r="G597" s="16" t="s">
        <v>8</v>
      </c>
      <c r="H597" s="16" t="s">
        <v>9</v>
      </c>
      <c r="I597" s="16" t="s">
        <v>10</v>
      </c>
      <c r="J597" s="3"/>
      <c r="K597" s="445"/>
      <c r="L597" s="479"/>
      <c r="M597" s="479"/>
      <c r="N597" s="16" t="s">
        <v>17</v>
      </c>
      <c r="O597" s="16" t="s">
        <v>18</v>
      </c>
      <c r="P597" s="2"/>
      <c r="Q597" s="2"/>
      <c r="R597" s="2"/>
    </row>
    <row r="598" spans="1:18" ht="15">
      <c r="A598" s="42" t="s">
        <v>35</v>
      </c>
      <c r="B598" s="43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44"/>
      <c r="R598" s="7"/>
    </row>
    <row r="599" spans="1:18" ht="15">
      <c r="A599" s="23" t="s">
        <v>205</v>
      </c>
      <c r="B599" s="23" t="s">
        <v>206</v>
      </c>
      <c r="C599" s="23">
        <v>70</v>
      </c>
      <c r="D599" s="63" t="s">
        <v>73</v>
      </c>
      <c r="E599" s="63">
        <v>58.5</v>
      </c>
      <c r="F599" s="63">
        <v>58.5</v>
      </c>
      <c r="G599" s="425">
        <v>9.45</v>
      </c>
      <c r="H599" s="432" t="s">
        <v>308</v>
      </c>
      <c r="I599" s="430" t="s">
        <v>624</v>
      </c>
      <c r="J599" s="437">
        <v>135.8</v>
      </c>
      <c r="K599" s="425">
        <v>0.04</v>
      </c>
      <c r="L599" s="425">
        <v>0.02</v>
      </c>
      <c r="M599" s="425">
        <v>0.31</v>
      </c>
      <c r="N599" s="425">
        <v>111.1</v>
      </c>
      <c r="O599" s="425">
        <v>0.46</v>
      </c>
      <c r="P599" s="27">
        <v>220</v>
      </c>
      <c r="Q599" s="27">
        <f>P599/1000*E599</f>
        <v>12.87</v>
      </c>
      <c r="R599" s="63"/>
    </row>
    <row r="600" spans="1:18" ht="15">
      <c r="A600" s="102">
        <v>355</v>
      </c>
      <c r="B600" s="102"/>
      <c r="C600" s="102"/>
      <c r="D600" s="63" t="s">
        <v>191</v>
      </c>
      <c r="E600" s="106">
        <v>7.9</v>
      </c>
      <c r="F600" s="106">
        <v>7.9</v>
      </c>
      <c r="G600" s="426"/>
      <c r="H600" s="428"/>
      <c r="I600" s="431"/>
      <c r="J600" s="438"/>
      <c r="K600" s="426"/>
      <c r="L600" s="426"/>
      <c r="M600" s="426"/>
      <c r="N600" s="426"/>
      <c r="O600" s="426"/>
      <c r="P600" s="27">
        <v>27</v>
      </c>
      <c r="Q600" s="27">
        <f>P600/1000*E600</f>
        <v>0.21330000000000002</v>
      </c>
      <c r="R600" s="63"/>
    </row>
    <row r="601" spans="1:18" ht="15">
      <c r="A601" s="102"/>
      <c r="B601" s="102"/>
      <c r="C601" s="102"/>
      <c r="D601" s="63" t="s">
        <v>60</v>
      </c>
      <c r="E601" s="106">
        <v>4.2</v>
      </c>
      <c r="F601" s="106">
        <v>4.2</v>
      </c>
      <c r="G601" s="426"/>
      <c r="H601" s="428"/>
      <c r="I601" s="431"/>
      <c r="J601" s="438"/>
      <c r="K601" s="426"/>
      <c r="L601" s="426"/>
      <c r="M601" s="426"/>
      <c r="N601" s="426"/>
      <c r="O601" s="426"/>
      <c r="P601" s="27">
        <v>6.5</v>
      </c>
      <c r="Q601" s="27">
        <f>P601/40*E601</f>
        <v>0.6825000000000001</v>
      </c>
      <c r="R601" s="63"/>
    </row>
    <row r="602" spans="1:18" ht="15">
      <c r="A602" s="102"/>
      <c r="B602" s="102"/>
      <c r="C602" s="102"/>
      <c r="D602" s="63" t="s">
        <v>33</v>
      </c>
      <c r="E602" s="106">
        <v>4.2</v>
      </c>
      <c r="F602" s="106">
        <v>4.2</v>
      </c>
      <c r="G602" s="426"/>
      <c r="H602" s="428"/>
      <c r="I602" s="431"/>
      <c r="J602" s="438"/>
      <c r="K602" s="426"/>
      <c r="L602" s="426"/>
      <c r="M602" s="426"/>
      <c r="N602" s="426"/>
      <c r="O602" s="426"/>
      <c r="P602" s="27">
        <v>45</v>
      </c>
      <c r="Q602" s="27">
        <f aca="true" t="shared" si="26" ref="Q602:Q613">P602/1000*E602</f>
        <v>0.189</v>
      </c>
      <c r="R602" s="63"/>
    </row>
    <row r="603" spans="1:18" ht="15">
      <c r="A603" s="102"/>
      <c r="B603" s="102"/>
      <c r="C603" s="102"/>
      <c r="D603" s="63" t="s">
        <v>103</v>
      </c>
      <c r="E603" s="63">
        <v>0.5</v>
      </c>
      <c r="F603" s="63">
        <v>0.5</v>
      </c>
      <c r="G603" s="426"/>
      <c r="H603" s="428"/>
      <c r="I603" s="431"/>
      <c r="J603" s="438"/>
      <c r="K603" s="426"/>
      <c r="L603" s="426"/>
      <c r="M603" s="426"/>
      <c r="N603" s="426"/>
      <c r="O603" s="426"/>
      <c r="P603" s="27">
        <v>12</v>
      </c>
      <c r="Q603" s="27">
        <f t="shared" si="26"/>
        <v>0.006</v>
      </c>
      <c r="R603" s="63"/>
    </row>
    <row r="604" spans="1:18" ht="15">
      <c r="A604" s="102"/>
      <c r="B604" s="102"/>
      <c r="C604" s="102"/>
      <c r="D604" s="63" t="s">
        <v>196</v>
      </c>
      <c r="E604" s="63">
        <v>7</v>
      </c>
      <c r="F604" s="63">
        <v>7</v>
      </c>
      <c r="G604" s="426"/>
      <c r="H604" s="428"/>
      <c r="I604" s="431"/>
      <c r="J604" s="438"/>
      <c r="K604" s="426"/>
      <c r="L604" s="426"/>
      <c r="M604" s="426"/>
      <c r="N604" s="426"/>
      <c r="O604" s="426"/>
      <c r="P604" s="27">
        <v>155</v>
      </c>
      <c r="Q604" s="27">
        <f t="shared" si="26"/>
        <v>1.085</v>
      </c>
      <c r="R604" s="63"/>
    </row>
    <row r="605" spans="1:18" ht="15">
      <c r="A605" s="103"/>
      <c r="B605" s="103"/>
      <c r="C605" s="103"/>
      <c r="D605" s="63" t="s">
        <v>207</v>
      </c>
      <c r="E605" s="63"/>
      <c r="F605" s="63"/>
      <c r="G605" s="427"/>
      <c r="H605" s="429"/>
      <c r="I605" s="431"/>
      <c r="J605" s="439"/>
      <c r="K605" s="427"/>
      <c r="L605" s="427"/>
      <c r="M605" s="427"/>
      <c r="N605" s="427"/>
      <c r="O605" s="427"/>
      <c r="P605" s="27"/>
      <c r="Q605" s="27">
        <f t="shared" si="26"/>
        <v>0</v>
      </c>
      <c r="R605" s="208">
        <f>Q599+Q600+Q601+Q602+Q603+Q604+Q605</f>
        <v>15.0458</v>
      </c>
    </row>
    <row r="606" spans="1:18" ht="15">
      <c r="A606" s="102"/>
      <c r="B606" s="102" t="s">
        <v>466</v>
      </c>
      <c r="C606" s="102">
        <v>100</v>
      </c>
      <c r="D606" s="23" t="s">
        <v>466</v>
      </c>
      <c r="E606" s="23">
        <v>100</v>
      </c>
      <c r="F606" s="23">
        <v>100</v>
      </c>
      <c r="G606" s="371">
        <v>0.3</v>
      </c>
      <c r="H606" s="370" t="s">
        <v>167</v>
      </c>
      <c r="I606" s="285" t="s">
        <v>659</v>
      </c>
      <c r="J606" s="372">
        <v>40</v>
      </c>
      <c r="K606" s="371">
        <v>0.01</v>
      </c>
      <c r="L606" s="371">
        <v>0.03</v>
      </c>
      <c r="M606" s="371">
        <v>13</v>
      </c>
      <c r="N606" s="371">
        <v>16</v>
      </c>
      <c r="O606" s="371">
        <v>2.2</v>
      </c>
      <c r="P606" s="27">
        <v>55</v>
      </c>
      <c r="Q606" s="27">
        <f>P606/1000*E606</f>
        <v>5.5</v>
      </c>
      <c r="R606" s="208">
        <f>Q606</f>
        <v>5.5</v>
      </c>
    </row>
    <row r="607" spans="1:18" ht="15">
      <c r="A607" s="23">
        <v>1</v>
      </c>
      <c r="B607" s="23" t="s">
        <v>361</v>
      </c>
      <c r="C607" s="23">
        <v>30</v>
      </c>
      <c r="D607" s="23" t="s">
        <v>71</v>
      </c>
      <c r="E607" s="23">
        <v>25</v>
      </c>
      <c r="F607" s="23">
        <v>25</v>
      </c>
      <c r="G607" s="231" t="s">
        <v>625</v>
      </c>
      <c r="H607" s="231" t="s">
        <v>402</v>
      </c>
      <c r="I607" s="258">
        <v>8.65</v>
      </c>
      <c r="J607" s="339">
        <v>146.36</v>
      </c>
      <c r="K607" s="258">
        <v>0.04</v>
      </c>
      <c r="L607" s="258" t="s">
        <v>120</v>
      </c>
      <c r="M607" s="258">
        <v>0</v>
      </c>
      <c r="N607" s="258">
        <v>9.25</v>
      </c>
      <c r="O607" s="258">
        <v>0.46</v>
      </c>
      <c r="P607" s="27">
        <v>28.33</v>
      </c>
      <c r="Q607" s="27">
        <f t="shared" si="26"/>
        <v>0.7082499999999999</v>
      </c>
      <c r="R607" s="47"/>
    </row>
    <row r="608" spans="1:18" ht="15">
      <c r="A608" s="103"/>
      <c r="B608" s="103" t="s">
        <v>362</v>
      </c>
      <c r="C608" s="103" t="s">
        <v>116</v>
      </c>
      <c r="D608" s="103" t="s">
        <v>70</v>
      </c>
      <c r="E608" s="103">
        <v>5</v>
      </c>
      <c r="F608" s="103">
        <v>5</v>
      </c>
      <c r="G608" s="259" t="s">
        <v>116</v>
      </c>
      <c r="H608" s="259" t="s">
        <v>116</v>
      </c>
      <c r="I608" s="260" t="s">
        <v>116</v>
      </c>
      <c r="J608" s="254" t="s">
        <v>116</v>
      </c>
      <c r="K608" s="260"/>
      <c r="L608" s="260"/>
      <c r="M608" s="260"/>
      <c r="N608" s="260"/>
      <c r="O608" s="260"/>
      <c r="P608" s="27">
        <v>460</v>
      </c>
      <c r="Q608" s="27">
        <f t="shared" si="26"/>
        <v>2.3000000000000003</v>
      </c>
      <c r="R608" s="208">
        <f>Q607+Q608</f>
        <v>3.0082500000000003</v>
      </c>
    </row>
    <row r="609" spans="1:18" ht="15">
      <c r="A609" s="144">
        <v>692</v>
      </c>
      <c r="B609" s="24" t="s">
        <v>178</v>
      </c>
      <c r="C609" s="23">
        <v>150</v>
      </c>
      <c r="D609" s="119" t="s">
        <v>180</v>
      </c>
      <c r="E609" s="77">
        <v>6</v>
      </c>
      <c r="F609" s="96">
        <v>6</v>
      </c>
      <c r="G609" s="425">
        <v>1.83</v>
      </c>
      <c r="H609" s="440" t="s">
        <v>288</v>
      </c>
      <c r="I609" s="425">
        <v>21.49</v>
      </c>
      <c r="J609" s="490">
        <v>114</v>
      </c>
      <c r="K609" s="425">
        <v>0.01</v>
      </c>
      <c r="L609" s="425">
        <v>0.04</v>
      </c>
      <c r="M609" s="425">
        <v>0.37</v>
      </c>
      <c r="N609" s="425">
        <v>45.37</v>
      </c>
      <c r="O609" s="425">
        <v>0.08</v>
      </c>
      <c r="P609" s="27">
        <v>380</v>
      </c>
      <c r="Q609" s="27">
        <f t="shared" si="26"/>
        <v>2.2800000000000002</v>
      </c>
      <c r="R609" s="208" t="s">
        <v>116</v>
      </c>
    </row>
    <row r="610" spans="1:18" ht="15">
      <c r="A610" s="102"/>
      <c r="B610" s="30" t="s">
        <v>179</v>
      </c>
      <c r="C610" s="102"/>
      <c r="D610" s="119" t="s">
        <v>99</v>
      </c>
      <c r="E610" s="77">
        <v>129</v>
      </c>
      <c r="F610" s="96">
        <v>129</v>
      </c>
      <c r="G610" s="426"/>
      <c r="H610" s="441"/>
      <c r="I610" s="426"/>
      <c r="J610" s="491"/>
      <c r="K610" s="426"/>
      <c r="L610" s="426"/>
      <c r="M610" s="426"/>
      <c r="N610" s="426"/>
      <c r="O610" s="426"/>
      <c r="P610" s="27"/>
      <c r="Q610" s="27">
        <f t="shared" si="26"/>
        <v>0</v>
      </c>
      <c r="R610" s="208"/>
    </row>
    <row r="611" spans="1:18" ht="15">
      <c r="A611" s="102"/>
      <c r="B611" s="30"/>
      <c r="C611" s="102"/>
      <c r="D611" s="119" t="s">
        <v>150</v>
      </c>
      <c r="E611" s="77">
        <v>37.5</v>
      </c>
      <c r="F611" s="96">
        <v>37.5</v>
      </c>
      <c r="G611" s="426"/>
      <c r="H611" s="441"/>
      <c r="I611" s="426"/>
      <c r="J611" s="491"/>
      <c r="K611" s="426"/>
      <c r="L611" s="426"/>
      <c r="M611" s="426"/>
      <c r="N611" s="426"/>
      <c r="O611" s="426"/>
      <c r="P611" s="27">
        <v>47</v>
      </c>
      <c r="Q611" s="27">
        <f t="shared" si="26"/>
        <v>1.7625</v>
      </c>
      <c r="R611" s="208"/>
    </row>
    <row r="612" spans="1:18" ht="15">
      <c r="A612" s="103"/>
      <c r="B612" s="68"/>
      <c r="C612" s="103"/>
      <c r="D612" s="77" t="s">
        <v>33</v>
      </c>
      <c r="E612" s="77">
        <v>15</v>
      </c>
      <c r="F612" s="77">
        <v>15</v>
      </c>
      <c r="G612" s="427"/>
      <c r="H612" s="442"/>
      <c r="I612" s="427"/>
      <c r="J612" s="492"/>
      <c r="K612" s="427"/>
      <c r="L612" s="427"/>
      <c r="M612" s="427"/>
      <c r="N612" s="427"/>
      <c r="O612" s="427"/>
      <c r="P612" s="27">
        <v>45</v>
      </c>
      <c r="Q612" s="27">
        <f t="shared" si="26"/>
        <v>0.6749999999999999</v>
      </c>
      <c r="R612" s="280">
        <f>Q609+Q610+Q611+Q612</f>
        <v>4.7175</v>
      </c>
    </row>
    <row r="613" spans="1:18" ht="15">
      <c r="A613" s="94"/>
      <c r="B613" s="29" t="s">
        <v>101</v>
      </c>
      <c r="C613" s="58"/>
      <c r="D613" s="58"/>
      <c r="E613" s="58"/>
      <c r="F613" s="58"/>
      <c r="G613" s="253">
        <f>G599+G606+G607+G609</f>
        <v>43933.58</v>
      </c>
      <c r="H613" s="64" t="s">
        <v>664</v>
      </c>
      <c r="I613" s="253">
        <f>I599+I606+I607+I609</f>
        <v>60701.14</v>
      </c>
      <c r="J613" s="326">
        <f>J599+J606+J607+J609</f>
        <v>436.16</v>
      </c>
      <c r="K613" s="257">
        <v>0.09</v>
      </c>
      <c r="L613" s="257">
        <v>0.09</v>
      </c>
      <c r="M613" s="257">
        <v>0.68</v>
      </c>
      <c r="N613" s="257">
        <v>165.72</v>
      </c>
      <c r="O613" s="257">
        <v>1.07</v>
      </c>
      <c r="P613" s="58"/>
      <c r="Q613" s="27">
        <f t="shared" si="26"/>
        <v>0</v>
      </c>
      <c r="R613" s="283">
        <f>R605+R606+R608+R612</f>
        <v>28.27155</v>
      </c>
    </row>
    <row r="614" spans="1:18" ht="15">
      <c r="A614" s="94"/>
      <c r="B614" s="29" t="s">
        <v>81</v>
      </c>
      <c r="C614" s="58"/>
      <c r="D614" s="58"/>
      <c r="E614" s="58"/>
      <c r="F614" s="58"/>
      <c r="G614" s="262"/>
      <c r="H614" s="261"/>
      <c r="I614" s="262"/>
      <c r="J614" s="263"/>
      <c r="K614" s="262"/>
      <c r="L614" s="262"/>
      <c r="M614" s="262"/>
      <c r="N614" s="262"/>
      <c r="O614" s="262"/>
      <c r="P614" s="58"/>
      <c r="Q614" s="27"/>
      <c r="R614" s="223"/>
    </row>
    <row r="615" spans="1:18" ht="15">
      <c r="A615" s="63"/>
      <c r="B615" s="47" t="s">
        <v>312</v>
      </c>
      <c r="C615" s="63">
        <v>100</v>
      </c>
      <c r="D615" s="63" t="s">
        <v>312</v>
      </c>
      <c r="E615" s="63">
        <v>100</v>
      </c>
      <c r="F615" s="63">
        <v>100</v>
      </c>
      <c r="G615" s="257">
        <v>0.5</v>
      </c>
      <c r="H615" s="253" t="s">
        <v>167</v>
      </c>
      <c r="I615" s="257">
        <v>10.6</v>
      </c>
      <c r="J615" s="257">
        <v>44</v>
      </c>
      <c r="K615" s="257">
        <v>0.01</v>
      </c>
      <c r="L615" s="257">
        <v>0.01</v>
      </c>
      <c r="M615" s="257">
        <v>2</v>
      </c>
      <c r="N615" s="257">
        <v>8</v>
      </c>
      <c r="O615" s="257">
        <v>0.2</v>
      </c>
      <c r="P615" s="215">
        <v>25</v>
      </c>
      <c r="Q615" s="27">
        <f>P615/1000*E615</f>
        <v>2.5</v>
      </c>
      <c r="R615" s="226">
        <f>Q615</f>
        <v>2.5</v>
      </c>
    </row>
    <row r="616" spans="1:18" ht="15">
      <c r="A616" s="94"/>
      <c r="B616" s="29" t="s">
        <v>47</v>
      </c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27"/>
      <c r="R616" s="210"/>
    </row>
    <row r="617" spans="1:18" ht="15">
      <c r="A617" s="23">
        <v>70</v>
      </c>
      <c r="B617" s="351" t="s">
        <v>467</v>
      </c>
      <c r="C617" s="23">
        <v>40</v>
      </c>
      <c r="D617" s="23" t="s">
        <v>467</v>
      </c>
      <c r="E617" s="23">
        <v>40</v>
      </c>
      <c r="F617" s="23">
        <v>40</v>
      </c>
      <c r="G617" s="104" t="s">
        <v>662</v>
      </c>
      <c r="H617" s="23">
        <v>0.04</v>
      </c>
      <c r="I617" s="23">
        <v>1</v>
      </c>
      <c r="J617" s="23">
        <v>5.6</v>
      </c>
      <c r="K617" s="23"/>
      <c r="L617" s="23"/>
      <c r="M617" s="23">
        <v>4</v>
      </c>
      <c r="N617" s="23"/>
      <c r="O617" s="23"/>
      <c r="P617" s="384">
        <v>100</v>
      </c>
      <c r="Q617" s="385">
        <f>P617/1000*E617</f>
        <v>4</v>
      </c>
      <c r="R617" s="219">
        <f>Q617</f>
        <v>4</v>
      </c>
    </row>
    <row r="618" spans="1:18" ht="15">
      <c r="A618" s="30"/>
      <c r="B618" s="61" t="s">
        <v>468</v>
      </c>
      <c r="C618" s="103"/>
      <c r="D618" s="103" t="s">
        <v>468</v>
      </c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68"/>
      <c r="Q618" s="217"/>
      <c r="R618" s="61"/>
    </row>
    <row r="619" spans="1:18" ht="15">
      <c r="A619" s="23">
        <v>110</v>
      </c>
      <c r="B619" s="102" t="s">
        <v>536</v>
      </c>
      <c r="C619" s="102">
        <v>150</v>
      </c>
      <c r="D619" s="115" t="s">
        <v>39</v>
      </c>
      <c r="E619" s="115">
        <v>16.2</v>
      </c>
      <c r="F619" s="115">
        <v>12</v>
      </c>
      <c r="G619" s="426">
        <v>1.33</v>
      </c>
      <c r="H619" s="489">
        <v>3.52</v>
      </c>
      <c r="I619" s="489">
        <v>7.4</v>
      </c>
      <c r="J619" s="438">
        <v>69.58</v>
      </c>
      <c r="K619" s="426">
        <v>0.04</v>
      </c>
      <c r="L619" s="426">
        <v>0.03</v>
      </c>
      <c r="M619" s="400" t="s">
        <v>557</v>
      </c>
      <c r="N619" s="426">
        <v>27.14</v>
      </c>
      <c r="O619" s="400" t="s">
        <v>386</v>
      </c>
      <c r="P619" s="90">
        <v>18</v>
      </c>
      <c r="Q619" s="99">
        <f aca="true" t="shared" si="27" ref="Q619:Q632">P619/1000*E619</f>
        <v>0.29159999999999997</v>
      </c>
      <c r="R619" s="217" t="s">
        <v>116</v>
      </c>
    </row>
    <row r="620" spans="1:18" ht="15">
      <c r="A620" s="102"/>
      <c r="B620" s="102" t="s">
        <v>537</v>
      </c>
      <c r="C620" s="102"/>
      <c r="D620" s="77" t="s">
        <v>40</v>
      </c>
      <c r="E620" s="77">
        <v>8.3</v>
      </c>
      <c r="F620" s="77">
        <v>6</v>
      </c>
      <c r="G620" s="426"/>
      <c r="H620" s="489"/>
      <c r="I620" s="489"/>
      <c r="J620" s="438"/>
      <c r="K620" s="426"/>
      <c r="L620" s="426"/>
      <c r="M620" s="428"/>
      <c r="N620" s="426"/>
      <c r="O620" s="428"/>
      <c r="P620" s="85">
        <v>18</v>
      </c>
      <c r="Q620" s="95">
        <f t="shared" si="27"/>
        <v>0.1494</v>
      </c>
      <c r="R620" s="27"/>
    </row>
    <row r="621" spans="1:18" ht="15">
      <c r="A621" s="102"/>
      <c r="B621" s="102" t="s">
        <v>538</v>
      </c>
      <c r="C621" s="102"/>
      <c r="D621" s="77" t="s">
        <v>70</v>
      </c>
      <c r="E621" s="77">
        <v>3</v>
      </c>
      <c r="F621" s="77">
        <v>3</v>
      </c>
      <c r="G621" s="426"/>
      <c r="H621" s="489"/>
      <c r="I621" s="489"/>
      <c r="J621" s="438"/>
      <c r="K621" s="426"/>
      <c r="L621" s="426"/>
      <c r="M621" s="428"/>
      <c r="N621" s="426"/>
      <c r="O621" s="428"/>
      <c r="P621" s="383">
        <v>460</v>
      </c>
      <c r="Q621" s="95">
        <f t="shared" si="27"/>
        <v>1.3800000000000001</v>
      </c>
      <c r="R621" s="27"/>
    </row>
    <row r="622" spans="1:18" ht="15">
      <c r="A622" s="102"/>
      <c r="B622" s="102" t="s">
        <v>539</v>
      </c>
      <c r="C622" s="102"/>
      <c r="D622" s="77" t="s">
        <v>63</v>
      </c>
      <c r="E622" s="77">
        <v>7.2</v>
      </c>
      <c r="F622" s="77">
        <v>6</v>
      </c>
      <c r="G622" s="426"/>
      <c r="H622" s="489"/>
      <c r="I622" s="489"/>
      <c r="J622" s="438"/>
      <c r="K622" s="426"/>
      <c r="L622" s="426"/>
      <c r="M622" s="428"/>
      <c r="N622" s="426"/>
      <c r="O622" s="428"/>
      <c r="P622" s="27">
        <v>18</v>
      </c>
      <c r="Q622" s="95">
        <f t="shared" si="27"/>
        <v>0.1296</v>
      </c>
      <c r="R622" s="27"/>
    </row>
    <row r="623" spans="1:18" ht="15">
      <c r="A623" s="102"/>
      <c r="B623" s="102"/>
      <c r="C623" s="102"/>
      <c r="D623" s="77" t="s">
        <v>103</v>
      </c>
      <c r="E623" s="77">
        <v>1</v>
      </c>
      <c r="F623" s="77">
        <v>1</v>
      </c>
      <c r="G623" s="426"/>
      <c r="H623" s="489"/>
      <c r="I623" s="489"/>
      <c r="J623" s="438"/>
      <c r="K623" s="426"/>
      <c r="L623" s="426"/>
      <c r="M623" s="428"/>
      <c r="N623" s="426"/>
      <c r="O623" s="428"/>
      <c r="P623" s="27">
        <v>12</v>
      </c>
      <c r="Q623" s="95">
        <f t="shared" si="27"/>
        <v>0.012</v>
      </c>
      <c r="R623" s="27"/>
    </row>
    <row r="624" spans="1:18" ht="15">
      <c r="A624" s="102"/>
      <c r="B624" s="102"/>
      <c r="C624" s="102"/>
      <c r="D624" s="77" t="s">
        <v>62</v>
      </c>
      <c r="E624" s="77">
        <v>15</v>
      </c>
      <c r="F624" s="77">
        <v>12</v>
      </c>
      <c r="G624" s="426"/>
      <c r="H624" s="489"/>
      <c r="I624" s="489"/>
      <c r="J624" s="438"/>
      <c r="K624" s="426"/>
      <c r="L624" s="426"/>
      <c r="M624" s="428"/>
      <c r="N624" s="426"/>
      <c r="O624" s="428"/>
      <c r="P624" s="27">
        <v>20</v>
      </c>
      <c r="Q624" s="95">
        <f t="shared" si="27"/>
        <v>0.3</v>
      </c>
      <c r="R624" s="85"/>
    </row>
    <row r="625" spans="1:18" ht="15">
      <c r="A625" s="102"/>
      <c r="B625" s="102"/>
      <c r="C625" s="102"/>
      <c r="D625" s="77" t="s">
        <v>195</v>
      </c>
      <c r="E625" s="77">
        <v>32.2</v>
      </c>
      <c r="F625" s="77">
        <v>24</v>
      </c>
      <c r="G625" s="371"/>
      <c r="H625" s="377"/>
      <c r="I625" s="377"/>
      <c r="J625" s="372"/>
      <c r="K625" s="371"/>
      <c r="L625" s="371"/>
      <c r="M625" s="370"/>
      <c r="N625" s="371"/>
      <c r="O625" s="370"/>
      <c r="P625" s="27">
        <v>18</v>
      </c>
      <c r="Q625" s="95">
        <f t="shared" si="27"/>
        <v>0.5796</v>
      </c>
      <c r="R625" s="85"/>
    </row>
    <row r="626" spans="1:18" ht="15">
      <c r="A626" s="102"/>
      <c r="B626" s="102"/>
      <c r="C626" s="102"/>
      <c r="D626" s="77" t="s">
        <v>185</v>
      </c>
      <c r="E626" s="77">
        <v>4.8</v>
      </c>
      <c r="F626" s="77">
        <v>4.8</v>
      </c>
      <c r="G626" s="371"/>
      <c r="H626" s="377"/>
      <c r="I626" s="377"/>
      <c r="J626" s="372"/>
      <c r="K626" s="371"/>
      <c r="L626" s="371"/>
      <c r="M626" s="370"/>
      <c r="N626" s="371"/>
      <c r="O626" s="370"/>
      <c r="P626" s="27">
        <v>88</v>
      </c>
      <c r="Q626" s="95">
        <f t="shared" si="27"/>
        <v>0.42239999999999994</v>
      </c>
      <c r="R626" s="85"/>
    </row>
    <row r="627" spans="1:18" ht="15">
      <c r="A627" s="102"/>
      <c r="B627" s="102"/>
      <c r="C627" s="102"/>
      <c r="D627" s="77" t="s">
        <v>33</v>
      </c>
      <c r="E627" s="77">
        <v>1.8</v>
      </c>
      <c r="F627" s="77">
        <v>1.8</v>
      </c>
      <c r="G627" s="371"/>
      <c r="H627" s="377"/>
      <c r="I627" s="377"/>
      <c r="J627" s="372"/>
      <c r="K627" s="371"/>
      <c r="L627" s="371"/>
      <c r="M627" s="370"/>
      <c r="N627" s="371"/>
      <c r="O627" s="370"/>
      <c r="P627" s="27">
        <v>45</v>
      </c>
      <c r="Q627" s="95">
        <f t="shared" si="27"/>
        <v>0.081</v>
      </c>
      <c r="R627" s="85"/>
    </row>
    <row r="628" spans="1:18" ht="15">
      <c r="A628" s="102"/>
      <c r="B628" s="102"/>
      <c r="C628" s="102"/>
      <c r="D628" s="77" t="s">
        <v>540</v>
      </c>
      <c r="E628" s="77">
        <v>0.06</v>
      </c>
      <c r="F628" s="77">
        <v>0.06</v>
      </c>
      <c r="G628" s="371"/>
      <c r="H628" s="377"/>
      <c r="I628" s="377"/>
      <c r="J628" s="372"/>
      <c r="K628" s="371"/>
      <c r="L628" s="371"/>
      <c r="M628" s="370"/>
      <c r="N628" s="371"/>
      <c r="O628" s="370"/>
      <c r="P628" s="27">
        <v>280</v>
      </c>
      <c r="Q628" s="95">
        <f t="shared" si="27"/>
        <v>0.016800000000000002</v>
      </c>
      <c r="R628" s="85"/>
    </row>
    <row r="629" spans="1:18" ht="15">
      <c r="A629" s="102"/>
      <c r="B629" s="102"/>
      <c r="C629" s="102"/>
      <c r="D629" s="77" t="s">
        <v>196</v>
      </c>
      <c r="E629" s="77">
        <v>5.3</v>
      </c>
      <c r="F629" s="77">
        <v>5.3</v>
      </c>
      <c r="G629" s="371"/>
      <c r="H629" s="377"/>
      <c r="I629" s="377"/>
      <c r="J629" s="372"/>
      <c r="K629" s="371"/>
      <c r="L629" s="371"/>
      <c r="M629" s="370"/>
      <c r="N629" s="371"/>
      <c r="O629" s="370"/>
      <c r="P629" s="27">
        <v>155</v>
      </c>
      <c r="Q629" s="95">
        <f t="shared" si="27"/>
        <v>0.8215</v>
      </c>
      <c r="R629" s="85"/>
    </row>
    <row r="630" spans="1:18" ht="15">
      <c r="A630" s="102"/>
      <c r="B630" s="102"/>
      <c r="C630" s="102"/>
      <c r="D630" s="77" t="s">
        <v>99</v>
      </c>
      <c r="E630" s="77">
        <v>120</v>
      </c>
      <c r="F630" s="77">
        <v>120</v>
      </c>
      <c r="G630" s="371"/>
      <c r="H630" s="377"/>
      <c r="I630" s="377"/>
      <c r="J630" s="372"/>
      <c r="K630" s="371"/>
      <c r="L630" s="371"/>
      <c r="M630" s="370"/>
      <c r="N630" s="371"/>
      <c r="O630" s="370"/>
      <c r="P630" s="27"/>
      <c r="Q630" s="95">
        <f t="shared" si="27"/>
        <v>0</v>
      </c>
      <c r="R630" s="85">
        <f>Q619+Q620+Q621+Q622+Q623+Q624+Q625+Q626+Q627+Q628+Q629</f>
        <v>4.1839</v>
      </c>
    </row>
    <row r="631" spans="1:18" ht="15">
      <c r="A631" s="23">
        <v>451</v>
      </c>
      <c r="B631" s="23" t="s">
        <v>171</v>
      </c>
      <c r="C631" s="144">
        <v>50</v>
      </c>
      <c r="D631" s="77" t="s">
        <v>141</v>
      </c>
      <c r="E631" s="77">
        <v>50</v>
      </c>
      <c r="F631" s="77">
        <v>37</v>
      </c>
      <c r="G631" s="443">
        <v>7.5</v>
      </c>
      <c r="H631" s="443">
        <v>7.2</v>
      </c>
      <c r="I631" s="443">
        <v>8</v>
      </c>
      <c r="J631" s="443">
        <v>130.5</v>
      </c>
      <c r="K631" s="425">
        <v>0.18</v>
      </c>
      <c r="L631" s="425">
        <v>0.08</v>
      </c>
      <c r="M631" s="425">
        <v>0.13</v>
      </c>
      <c r="N631" s="425">
        <v>23.23</v>
      </c>
      <c r="O631" s="432" t="s">
        <v>323</v>
      </c>
      <c r="P631" s="27">
        <v>385</v>
      </c>
      <c r="Q631" s="282">
        <f t="shared" si="27"/>
        <v>19.25</v>
      </c>
      <c r="R631" s="85" t="s">
        <v>116</v>
      </c>
    </row>
    <row r="632" spans="1:18" ht="15">
      <c r="A632" s="102"/>
      <c r="B632" s="102"/>
      <c r="C632" s="145"/>
      <c r="D632" s="77" t="s">
        <v>142</v>
      </c>
      <c r="E632" s="77">
        <v>9</v>
      </c>
      <c r="F632" s="77">
        <v>9</v>
      </c>
      <c r="G632" s="443"/>
      <c r="H632" s="443"/>
      <c r="I632" s="443"/>
      <c r="J632" s="443"/>
      <c r="K632" s="426"/>
      <c r="L632" s="426"/>
      <c r="M632" s="426"/>
      <c r="N632" s="426"/>
      <c r="O632" s="428"/>
      <c r="P632" s="27">
        <v>28.33</v>
      </c>
      <c r="Q632" s="95">
        <f t="shared" si="27"/>
        <v>0.25497</v>
      </c>
      <c r="R632" s="85"/>
    </row>
    <row r="633" spans="1:18" ht="15">
      <c r="A633" s="102"/>
      <c r="B633" s="102"/>
      <c r="C633" s="102"/>
      <c r="D633" s="77" t="s">
        <v>172</v>
      </c>
      <c r="E633" s="77">
        <v>12</v>
      </c>
      <c r="F633" s="77">
        <v>12</v>
      </c>
      <c r="G633" s="443"/>
      <c r="H633" s="443"/>
      <c r="I633" s="443"/>
      <c r="J633" s="443"/>
      <c r="K633" s="426"/>
      <c r="L633" s="426"/>
      <c r="M633" s="426"/>
      <c r="N633" s="426"/>
      <c r="O633" s="428"/>
      <c r="P633" s="27" t="s">
        <v>116</v>
      </c>
      <c r="Q633" s="95"/>
      <c r="R633" s="85"/>
    </row>
    <row r="634" spans="1:18" ht="15">
      <c r="A634" s="102"/>
      <c r="B634" s="102"/>
      <c r="C634" s="102"/>
      <c r="D634" s="77" t="s">
        <v>173</v>
      </c>
      <c r="E634" s="77">
        <v>5</v>
      </c>
      <c r="F634" s="77">
        <v>5</v>
      </c>
      <c r="G634" s="443"/>
      <c r="H634" s="443"/>
      <c r="I634" s="443"/>
      <c r="J634" s="443"/>
      <c r="K634" s="426"/>
      <c r="L634" s="426"/>
      <c r="M634" s="426"/>
      <c r="N634" s="426"/>
      <c r="O634" s="428"/>
      <c r="P634" s="27" t="s">
        <v>116</v>
      </c>
      <c r="Q634" s="95"/>
      <c r="R634" s="85"/>
    </row>
    <row r="635" spans="1:18" ht="15">
      <c r="A635" s="102"/>
      <c r="B635" s="102"/>
      <c r="C635" s="102"/>
      <c r="D635" s="77" t="s">
        <v>103</v>
      </c>
      <c r="E635" s="77">
        <v>0.7</v>
      </c>
      <c r="F635" s="77">
        <v>0.7</v>
      </c>
      <c r="G635" s="443"/>
      <c r="H635" s="443"/>
      <c r="I635" s="443"/>
      <c r="J635" s="443"/>
      <c r="K635" s="426"/>
      <c r="L635" s="426"/>
      <c r="M635" s="426"/>
      <c r="N635" s="426"/>
      <c r="O635" s="428"/>
      <c r="P635" s="27">
        <v>12</v>
      </c>
      <c r="Q635" s="95">
        <f>P635/1000*E635</f>
        <v>0.0084</v>
      </c>
      <c r="R635" s="85"/>
    </row>
    <row r="636" spans="1:18" ht="15">
      <c r="A636" s="103"/>
      <c r="B636" s="103"/>
      <c r="C636" s="103"/>
      <c r="D636" s="77" t="s">
        <v>174</v>
      </c>
      <c r="E636" s="77">
        <v>3</v>
      </c>
      <c r="F636" s="77">
        <v>3</v>
      </c>
      <c r="G636" s="443"/>
      <c r="H636" s="443"/>
      <c r="I636" s="443"/>
      <c r="J636" s="443"/>
      <c r="K636" s="427"/>
      <c r="L636" s="427"/>
      <c r="M636" s="427"/>
      <c r="N636" s="427"/>
      <c r="O636" s="429"/>
      <c r="P636" s="27">
        <v>75</v>
      </c>
      <c r="Q636" s="95">
        <f>P636/1000*E636</f>
        <v>0.22499999999999998</v>
      </c>
      <c r="R636" s="169">
        <f>Q631+Q632+Q636+Q635</f>
        <v>19.738370000000003</v>
      </c>
    </row>
    <row r="637" spans="1:18" ht="15">
      <c r="A637" s="23">
        <v>508</v>
      </c>
      <c r="B637" s="102" t="s">
        <v>541</v>
      </c>
      <c r="C637" s="144">
        <v>120</v>
      </c>
      <c r="D637" s="77" t="s">
        <v>543</v>
      </c>
      <c r="E637" s="77">
        <v>38.4</v>
      </c>
      <c r="F637" s="77">
        <v>38.4</v>
      </c>
      <c r="G637" s="399" t="s">
        <v>660</v>
      </c>
      <c r="H637" s="399" t="s">
        <v>661</v>
      </c>
      <c r="I637" s="425">
        <v>17.04</v>
      </c>
      <c r="J637" s="437">
        <v>121.2</v>
      </c>
      <c r="K637" s="425">
        <v>15.59</v>
      </c>
      <c r="L637" s="425">
        <v>1.25</v>
      </c>
      <c r="M637" s="425">
        <v>0.05</v>
      </c>
      <c r="N637" s="425">
        <v>0.02</v>
      </c>
      <c r="O637" s="432"/>
      <c r="P637" s="27">
        <v>25</v>
      </c>
      <c r="Q637" s="95">
        <f>P637/1000*E637</f>
        <v>0.96</v>
      </c>
      <c r="R637" s="85" t="s">
        <v>116</v>
      </c>
    </row>
    <row r="638" spans="1:18" ht="15">
      <c r="A638" s="102"/>
      <c r="B638" s="102" t="s">
        <v>542</v>
      </c>
      <c r="C638" s="145"/>
      <c r="D638" s="77" t="s">
        <v>103</v>
      </c>
      <c r="E638" s="77">
        <v>0.7</v>
      </c>
      <c r="F638" s="77">
        <v>0.7</v>
      </c>
      <c r="G638" s="428"/>
      <c r="H638" s="428"/>
      <c r="I638" s="426"/>
      <c r="J638" s="438"/>
      <c r="K638" s="426"/>
      <c r="L638" s="426"/>
      <c r="M638" s="426"/>
      <c r="N638" s="426"/>
      <c r="O638" s="428"/>
      <c r="P638" s="27">
        <v>12</v>
      </c>
      <c r="Q638" s="95">
        <f>P638/1000*E638</f>
        <v>0.0084</v>
      </c>
      <c r="R638" s="85"/>
    </row>
    <row r="639" spans="1:18" ht="15">
      <c r="A639" s="103"/>
      <c r="B639" s="103"/>
      <c r="C639" s="103"/>
      <c r="D639" s="77" t="s">
        <v>143</v>
      </c>
      <c r="E639" s="77">
        <v>4.5</v>
      </c>
      <c r="F639" s="77">
        <v>4.5</v>
      </c>
      <c r="G639" s="429"/>
      <c r="H639" s="429"/>
      <c r="I639" s="427"/>
      <c r="J639" s="439"/>
      <c r="K639" s="427"/>
      <c r="L639" s="427"/>
      <c r="M639" s="427"/>
      <c r="N639" s="427"/>
      <c r="O639" s="429"/>
      <c r="P639" s="27">
        <v>460</v>
      </c>
      <c r="Q639" s="95">
        <f>P639/1000*E639</f>
        <v>2.0700000000000003</v>
      </c>
      <c r="R639" s="169">
        <f>Q637+Q639+Q638</f>
        <v>3.0384</v>
      </c>
    </row>
    <row r="640" spans="1:18" ht="15">
      <c r="A640" s="102">
        <v>587</v>
      </c>
      <c r="B640" s="102" t="s">
        <v>144</v>
      </c>
      <c r="C640" s="102">
        <v>25</v>
      </c>
      <c r="D640" s="153" t="s">
        <v>145</v>
      </c>
      <c r="E640" s="101" t="s">
        <v>225</v>
      </c>
      <c r="F640" s="121">
        <v>1.5</v>
      </c>
      <c r="G640" s="425">
        <v>0.65</v>
      </c>
      <c r="H640" s="432" t="s">
        <v>222</v>
      </c>
      <c r="I640" s="399" t="s">
        <v>627</v>
      </c>
      <c r="J640" s="437">
        <v>22</v>
      </c>
      <c r="K640" s="425" t="s">
        <v>125</v>
      </c>
      <c r="L640" s="425" t="s">
        <v>125</v>
      </c>
      <c r="M640" s="432" t="s">
        <v>246</v>
      </c>
      <c r="N640" s="432" t="s">
        <v>256</v>
      </c>
      <c r="O640" s="432" t="s">
        <v>247</v>
      </c>
      <c r="P640" s="227">
        <v>75</v>
      </c>
      <c r="Q640" s="27">
        <v>0.12</v>
      </c>
      <c r="R640" s="47"/>
    </row>
    <row r="641" spans="1:18" ht="15">
      <c r="A641" s="102"/>
      <c r="B641" s="102"/>
      <c r="C641" s="102"/>
      <c r="D641" s="153" t="s">
        <v>67</v>
      </c>
      <c r="E641" s="121">
        <v>1.2</v>
      </c>
      <c r="F641" s="121">
        <v>1.2</v>
      </c>
      <c r="G641" s="426"/>
      <c r="H641" s="428"/>
      <c r="I641" s="428"/>
      <c r="J641" s="438"/>
      <c r="K641" s="426"/>
      <c r="L641" s="426"/>
      <c r="M641" s="428"/>
      <c r="N641" s="428"/>
      <c r="O641" s="428"/>
      <c r="P641" s="227">
        <v>27</v>
      </c>
      <c r="Q641" s="27">
        <f aca="true" t="shared" si="28" ref="Q641:Q651">P641/1000*E641</f>
        <v>0.0324</v>
      </c>
      <c r="R641" s="47"/>
    </row>
    <row r="642" spans="1:18" ht="15">
      <c r="A642" s="102"/>
      <c r="B642" s="102"/>
      <c r="C642" s="102"/>
      <c r="D642" s="153" t="s">
        <v>40</v>
      </c>
      <c r="E642" s="121">
        <v>1.9</v>
      </c>
      <c r="F642" s="122">
        <v>1.5</v>
      </c>
      <c r="G642" s="426"/>
      <c r="H642" s="428"/>
      <c r="I642" s="428"/>
      <c r="J642" s="438"/>
      <c r="K642" s="426"/>
      <c r="L642" s="426"/>
      <c r="M642" s="428"/>
      <c r="N642" s="428"/>
      <c r="O642" s="428"/>
      <c r="P642" s="227">
        <v>18</v>
      </c>
      <c r="Q642" s="27">
        <f t="shared" si="28"/>
        <v>0.034199999999999994</v>
      </c>
      <c r="R642" s="47"/>
    </row>
    <row r="643" spans="1:18" ht="15">
      <c r="A643" s="102"/>
      <c r="B643" s="102"/>
      <c r="C643" s="102"/>
      <c r="D643" s="153" t="s">
        <v>63</v>
      </c>
      <c r="E643" s="123">
        <v>0.6</v>
      </c>
      <c r="F643" s="123">
        <v>0.5</v>
      </c>
      <c r="G643" s="426"/>
      <c r="H643" s="428"/>
      <c r="I643" s="428"/>
      <c r="J643" s="438"/>
      <c r="K643" s="426"/>
      <c r="L643" s="426"/>
      <c r="M643" s="428"/>
      <c r="N643" s="428"/>
      <c r="O643" s="428"/>
      <c r="P643" s="227">
        <v>18</v>
      </c>
      <c r="Q643" s="27">
        <f t="shared" si="28"/>
        <v>0.010799999999999999</v>
      </c>
      <c r="R643" s="47"/>
    </row>
    <row r="644" spans="1:18" ht="15">
      <c r="A644" s="102"/>
      <c r="B644" s="102"/>
      <c r="C644" s="102"/>
      <c r="D644" s="153" t="s">
        <v>146</v>
      </c>
      <c r="E644" s="122">
        <v>6.2</v>
      </c>
      <c r="F644" s="121">
        <v>6.2</v>
      </c>
      <c r="G644" s="426"/>
      <c r="H644" s="428"/>
      <c r="I644" s="428"/>
      <c r="J644" s="438"/>
      <c r="K644" s="426"/>
      <c r="L644" s="426"/>
      <c r="M644" s="428"/>
      <c r="N644" s="428"/>
      <c r="O644" s="428"/>
      <c r="P644" s="227">
        <v>88</v>
      </c>
      <c r="Q644" s="27">
        <f t="shared" si="28"/>
        <v>0.5456</v>
      </c>
      <c r="R644" s="47"/>
    </row>
    <row r="645" spans="1:18" ht="15">
      <c r="A645" s="102"/>
      <c r="B645" s="102"/>
      <c r="C645" s="102"/>
      <c r="D645" s="153" t="s">
        <v>33</v>
      </c>
      <c r="E645" s="123">
        <v>0.3</v>
      </c>
      <c r="F645" s="123" t="s">
        <v>147</v>
      </c>
      <c r="G645" s="426"/>
      <c r="H645" s="428"/>
      <c r="I645" s="428"/>
      <c r="J645" s="438"/>
      <c r="K645" s="426"/>
      <c r="L645" s="426"/>
      <c r="M645" s="428"/>
      <c r="N645" s="428"/>
      <c r="O645" s="428"/>
      <c r="P645" s="227">
        <v>45</v>
      </c>
      <c r="Q645" s="27">
        <f t="shared" si="28"/>
        <v>0.0135</v>
      </c>
      <c r="R645" s="47"/>
    </row>
    <row r="646" spans="1:18" ht="15">
      <c r="A646" s="103"/>
      <c r="B646" s="103"/>
      <c r="C646" s="103"/>
      <c r="D646" s="153" t="s">
        <v>106</v>
      </c>
      <c r="E646" s="123">
        <v>22</v>
      </c>
      <c r="F646" s="123">
        <v>27</v>
      </c>
      <c r="G646" s="427"/>
      <c r="H646" s="429"/>
      <c r="I646" s="429"/>
      <c r="J646" s="439"/>
      <c r="K646" s="427"/>
      <c r="L646" s="427"/>
      <c r="M646" s="429"/>
      <c r="N646" s="429"/>
      <c r="O646" s="429"/>
      <c r="P646" s="227"/>
      <c r="Q646" s="27">
        <f t="shared" si="28"/>
        <v>0</v>
      </c>
      <c r="R646" s="208">
        <f>Q640+Q641+Q642+Q643+Q644+Q645+Q646</f>
        <v>0.7565</v>
      </c>
    </row>
    <row r="647" spans="1:18" ht="15">
      <c r="A647" s="102">
        <v>639</v>
      </c>
      <c r="B647" s="102" t="s">
        <v>499</v>
      </c>
      <c r="C647" s="102">
        <v>150</v>
      </c>
      <c r="D647" s="77" t="s">
        <v>49</v>
      </c>
      <c r="E647" s="120">
        <v>15</v>
      </c>
      <c r="F647" s="120">
        <v>15</v>
      </c>
      <c r="G647" s="425">
        <v>0.3</v>
      </c>
      <c r="H647" s="425">
        <v>0</v>
      </c>
      <c r="I647" s="425">
        <v>29.41</v>
      </c>
      <c r="J647" s="437">
        <v>119.25</v>
      </c>
      <c r="K647" s="425">
        <v>0</v>
      </c>
      <c r="L647" s="425">
        <v>0</v>
      </c>
      <c r="M647" s="425">
        <v>0</v>
      </c>
      <c r="N647" s="432" t="s">
        <v>234</v>
      </c>
      <c r="O647" s="432" t="s">
        <v>235</v>
      </c>
      <c r="P647" s="27">
        <v>50</v>
      </c>
      <c r="Q647" s="27">
        <f t="shared" si="28"/>
        <v>0.75</v>
      </c>
      <c r="R647" s="47"/>
    </row>
    <row r="648" spans="1:18" ht="15">
      <c r="A648" s="102"/>
      <c r="B648" s="102" t="s">
        <v>49</v>
      </c>
      <c r="C648" s="102"/>
      <c r="D648" s="77" t="s">
        <v>33</v>
      </c>
      <c r="E648" s="120">
        <v>15</v>
      </c>
      <c r="F648" s="120">
        <v>15</v>
      </c>
      <c r="G648" s="426"/>
      <c r="H648" s="426"/>
      <c r="I648" s="426"/>
      <c r="J648" s="438"/>
      <c r="K648" s="426"/>
      <c r="L648" s="426"/>
      <c r="M648" s="426"/>
      <c r="N648" s="428"/>
      <c r="O648" s="428"/>
      <c r="P648" s="27">
        <v>45</v>
      </c>
      <c r="Q648" s="27">
        <f t="shared" si="28"/>
        <v>0.6749999999999999</v>
      </c>
      <c r="R648" s="47"/>
    </row>
    <row r="649" spans="1:18" ht="15">
      <c r="A649" s="103"/>
      <c r="B649" s="103"/>
      <c r="C649" s="103"/>
      <c r="D649" s="77" t="s">
        <v>177</v>
      </c>
      <c r="E649" s="77">
        <v>0.15</v>
      </c>
      <c r="F649" s="77">
        <v>0.15</v>
      </c>
      <c r="G649" s="427"/>
      <c r="H649" s="427"/>
      <c r="I649" s="427"/>
      <c r="J649" s="439"/>
      <c r="K649" s="427"/>
      <c r="L649" s="427"/>
      <c r="M649" s="427"/>
      <c r="N649" s="429"/>
      <c r="O649" s="429"/>
      <c r="P649" s="27">
        <v>280</v>
      </c>
      <c r="Q649" s="27">
        <f t="shared" si="28"/>
        <v>0.042</v>
      </c>
      <c r="R649" s="208">
        <f>Q647+Q648+Q649</f>
        <v>1.4669999999999999</v>
      </c>
    </row>
    <row r="650" spans="1:18" ht="15">
      <c r="A650" s="103"/>
      <c r="B650" s="103" t="s">
        <v>347</v>
      </c>
      <c r="C650" s="103">
        <v>30</v>
      </c>
      <c r="D650" s="77" t="s">
        <v>347</v>
      </c>
      <c r="E650" s="77">
        <v>30</v>
      </c>
      <c r="F650" s="77">
        <v>30</v>
      </c>
      <c r="G650" s="254">
        <v>1.95</v>
      </c>
      <c r="H650" s="254">
        <v>0.3</v>
      </c>
      <c r="I650" s="254">
        <v>10.2</v>
      </c>
      <c r="J650" s="255">
        <v>54.3</v>
      </c>
      <c r="K650" s="254">
        <v>0.02</v>
      </c>
      <c r="L650" s="254">
        <v>0.009</v>
      </c>
      <c r="M650" s="254">
        <v>0</v>
      </c>
      <c r="N650" s="256" t="s">
        <v>348</v>
      </c>
      <c r="O650" s="256" t="s">
        <v>349</v>
      </c>
      <c r="P650" s="27">
        <v>40</v>
      </c>
      <c r="Q650" s="27">
        <f t="shared" si="28"/>
        <v>1.2</v>
      </c>
      <c r="R650" s="208">
        <f>Q650</f>
        <v>1.2</v>
      </c>
    </row>
    <row r="651" spans="1:18" ht="15">
      <c r="A651" s="63"/>
      <c r="B651" s="63" t="s">
        <v>52</v>
      </c>
      <c r="C651" s="63">
        <v>25</v>
      </c>
      <c r="D651" s="63" t="s">
        <v>190</v>
      </c>
      <c r="E651" s="63">
        <v>25</v>
      </c>
      <c r="F651" s="63">
        <v>25</v>
      </c>
      <c r="G651" s="64" t="s">
        <v>276</v>
      </c>
      <c r="H651" s="257">
        <v>0.3</v>
      </c>
      <c r="I651" s="257">
        <v>10.5</v>
      </c>
      <c r="J651" s="326">
        <v>50.62</v>
      </c>
      <c r="K651" s="257">
        <v>0.04</v>
      </c>
      <c r="L651" s="257">
        <v>0.018</v>
      </c>
      <c r="M651" s="257">
        <v>0</v>
      </c>
      <c r="N651" s="253" t="s">
        <v>352</v>
      </c>
      <c r="O651" s="253" t="s">
        <v>353</v>
      </c>
      <c r="P651" s="27">
        <v>28.33</v>
      </c>
      <c r="Q651" s="27">
        <f t="shared" si="28"/>
        <v>0.7082499999999999</v>
      </c>
      <c r="R651" s="208">
        <f>Q651</f>
        <v>0.7082499999999999</v>
      </c>
    </row>
    <row r="652" spans="1:18" ht="15">
      <c r="A652" s="94"/>
      <c r="B652" s="29" t="s">
        <v>101</v>
      </c>
      <c r="C652" s="58"/>
      <c r="D652" s="58"/>
      <c r="E652" s="58"/>
      <c r="F652" s="58"/>
      <c r="G652" s="253" t="e">
        <f>G617+G619+G631+G637+G640+G647+G650+G651</f>
        <v>#VALUE!</v>
      </c>
      <c r="H652" s="64" t="s">
        <v>665</v>
      </c>
      <c r="I652" s="253">
        <f>I617+I619+I631+I637+I640+I647+I650+I651</f>
        <v>43915.55</v>
      </c>
      <c r="J652" s="326">
        <f>J617+J619+J631+J637+J640+J647+J650+J651</f>
        <v>573.05</v>
      </c>
      <c r="K652" s="253" t="s">
        <v>423</v>
      </c>
      <c r="L652" s="257">
        <v>0.17</v>
      </c>
      <c r="M652" s="257">
        <v>1.88</v>
      </c>
      <c r="N652" s="257">
        <v>83.59</v>
      </c>
      <c r="O652" s="253" t="s">
        <v>424</v>
      </c>
      <c r="P652" s="58"/>
      <c r="Q652" s="27"/>
      <c r="R652" s="223">
        <f>R617+R630+R636+R639+R646+R649+R650+R651</f>
        <v>35.092420000000004</v>
      </c>
    </row>
    <row r="653" spans="1:18" ht="15">
      <c r="A653" s="94"/>
      <c r="B653" s="29"/>
      <c r="C653" s="58"/>
      <c r="D653" s="58"/>
      <c r="E653" s="58"/>
      <c r="F653" s="58"/>
      <c r="G653" s="29"/>
      <c r="H653" s="48"/>
      <c r="I653" s="29"/>
      <c r="J653" s="29"/>
      <c r="K653" s="48"/>
      <c r="L653" s="29"/>
      <c r="M653" s="29"/>
      <c r="N653" s="29"/>
      <c r="O653" s="48"/>
      <c r="P653" s="58"/>
      <c r="Q653" s="27"/>
      <c r="R653" s="210"/>
    </row>
    <row r="654" spans="1:18" ht="15">
      <c r="A654" s="94"/>
      <c r="B654" s="29" t="s">
        <v>53</v>
      </c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27"/>
      <c r="R654" s="210"/>
    </row>
    <row r="655" spans="1:18" ht="15">
      <c r="A655" s="154" t="s">
        <v>116</v>
      </c>
      <c r="B655" s="153" t="s">
        <v>430</v>
      </c>
      <c r="C655" s="154">
        <v>50</v>
      </c>
      <c r="D655" s="77" t="s">
        <v>430</v>
      </c>
      <c r="E655" s="123">
        <v>50</v>
      </c>
      <c r="F655" s="123">
        <v>50</v>
      </c>
      <c r="G655" s="264">
        <v>3.7</v>
      </c>
      <c r="H655" s="265">
        <v>5</v>
      </c>
      <c r="I655" s="265">
        <v>38.1</v>
      </c>
      <c r="J655" s="265">
        <v>203</v>
      </c>
      <c r="K655" s="257">
        <v>0.06</v>
      </c>
      <c r="L655" s="257">
        <v>0.34</v>
      </c>
      <c r="M655" s="257">
        <v>0</v>
      </c>
      <c r="N655" s="203" t="s">
        <v>282</v>
      </c>
      <c r="O655" s="257">
        <v>7.5</v>
      </c>
      <c r="P655" s="207">
        <v>80</v>
      </c>
      <c r="Q655" s="27">
        <f>P655/1000*E655</f>
        <v>4</v>
      </c>
      <c r="R655" s="208">
        <f>Q655</f>
        <v>4</v>
      </c>
    </row>
    <row r="656" spans="1:18" ht="15">
      <c r="A656" s="154">
        <v>698</v>
      </c>
      <c r="B656" s="154" t="s">
        <v>431</v>
      </c>
      <c r="C656" s="154">
        <v>150</v>
      </c>
      <c r="D656" s="153" t="s">
        <v>431</v>
      </c>
      <c r="E656" s="123">
        <v>158.2</v>
      </c>
      <c r="F656" s="123">
        <v>150</v>
      </c>
      <c r="G656" s="265">
        <v>5.04</v>
      </c>
      <c r="H656" s="265">
        <v>5.76</v>
      </c>
      <c r="I656" s="257">
        <v>7.56</v>
      </c>
      <c r="J656" s="264">
        <v>58.5</v>
      </c>
      <c r="K656" s="257">
        <v>0</v>
      </c>
      <c r="L656" s="257">
        <v>0.19</v>
      </c>
      <c r="M656" s="253" t="s">
        <v>452</v>
      </c>
      <c r="N656" s="257">
        <v>199.8</v>
      </c>
      <c r="O656" s="257">
        <v>0.15</v>
      </c>
      <c r="P656" s="228">
        <v>50</v>
      </c>
      <c r="Q656" s="27">
        <f>P656/1000*E656</f>
        <v>7.91</v>
      </c>
      <c r="R656" s="229">
        <f>Q656</f>
        <v>7.91</v>
      </c>
    </row>
    <row r="657" spans="1:18" ht="15">
      <c r="A657" s="94"/>
      <c r="B657" s="29" t="s">
        <v>101</v>
      </c>
      <c r="C657" s="58"/>
      <c r="D657" s="58"/>
      <c r="E657" s="58"/>
      <c r="F657" s="168"/>
      <c r="G657" s="64" t="s">
        <v>663</v>
      </c>
      <c r="H657" s="257">
        <v>10.76</v>
      </c>
      <c r="I657" s="257">
        <f>I655+I656</f>
        <v>45.660000000000004</v>
      </c>
      <c r="J657" s="326">
        <f>J655+J656</f>
        <v>261.5</v>
      </c>
      <c r="K657" s="257">
        <v>0.1</v>
      </c>
      <c r="L657" s="257">
        <v>0.53</v>
      </c>
      <c r="M657" s="257">
        <v>1.5</v>
      </c>
      <c r="N657" s="257">
        <v>191.5</v>
      </c>
      <c r="O657" s="253" t="s">
        <v>425</v>
      </c>
      <c r="P657" s="63"/>
      <c r="Q657" s="63"/>
      <c r="R657" s="280">
        <f>R655+R656</f>
        <v>11.91</v>
      </c>
    </row>
    <row r="658" spans="1:18" ht="15">
      <c r="A658" s="94"/>
      <c r="B658" s="29" t="s">
        <v>197</v>
      </c>
      <c r="C658" s="58"/>
      <c r="D658" s="58"/>
      <c r="E658" s="58"/>
      <c r="F658" s="58"/>
      <c r="G658" s="253" t="e">
        <f>G613+G615+G652+G657</f>
        <v>#VALUE!</v>
      </c>
      <c r="H658" s="253" t="e">
        <f>H613+H615+H652+H657</f>
        <v>#VALUE!</v>
      </c>
      <c r="I658" s="253">
        <f>I613+I615+I652+I657</f>
        <v>104672.95000000001</v>
      </c>
      <c r="J658" s="326">
        <f>J613+J615+J652+J657</f>
        <v>1314.71</v>
      </c>
      <c r="K658" s="253" t="s">
        <v>426</v>
      </c>
      <c r="L658" s="257">
        <v>0.8</v>
      </c>
      <c r="M658" s="257">
        <v>6.06</v>
      </c>
      <c r="N658" s="257">
        <v>448.81</v>
      </c>
      <c r="O658" s="253" t="s">
        <v>427</v>
      </c>
      <c r="P658" s="63"/>
      <c r="Q658" s="63"/>
      <c r="R658" s="208">
        <f>R613+R615+R652+R657</f>
        <v>77.77397</v>
      </c>
    </row>
    <row r="668" ht="15">
      <c r="B668" s="5" t="s">
        <v>211</v>
      </c>
    </row>
    <row r="669" spans="1:18" ht="15">
      <c r="A669" s="14" t="s">
        <v>0</v>
      </c>
      <c r="B669" s="14" t="s">
        <v>1</v>
      </c>
      <c r="C669" s="14" t="s">
        <v>3</v>
      </c>
      <c r="D669" s="14" t="s">
        <v>5</v>
      </c>
      <c r="E669" s="446" t="s">
        <v>3</v>
      </c>
      <c r="F669" s="447"/>
      <c r="G669" s="448" t="s">
        <v>26</v>
      </c>
      <c r="H669" s="449"/>
      <c r="I669" s="449"/>
      <c r="J669" s="21" t="s">
        <v>11</v>
      </c>
      <c r="K669" s="406" t="s">
        <v>13</v>
      </c>
      <c r="L669" s="407"/>
      <c r="M669" s="407"/>
      <c r="N669" s="454" t="s">
        <v>24</v>
      </c>
      <c r="O669" s="455"/>
      <c r="P669" s="17" t="s">
        <v>19</v>
      </c>
      <c r="Q669" s="19" t="s">
        <v>21</v>
      </c>
      <c r="R669" s="19" t="s">
        <v>21</v>
      </c>
    </row>
    <row r="670" spans="1:18" ht="15">
      <c r="A670" s="1"/>
      <c r="B670" s="15" t="s">
        <v>2</v>
      </c>
      <c r="C670" s="15" t="s">
        <v>4</v>
      </c>
      <c r="D670" s="1"/>
      <c r="E670" s="14" t="s">
        <v>6</v>
      </c>
      <c r="F670" s="14" t="s">
        <v>7</v>
      </c>
      <c r="G670" s="433" t="s">
        <v>27</v>
      </c>
      <c r="H670" s="433"/>
      <c r="I670" s="433"/>
      <c r="J670" s="22" t="s">
        <v>12</v>
      </c>
      <c r="K670" s="444" t="s">
        <v>14</v>
      </c>
      <c r="L670" s="478" t="s">
        <v>15</v>
      </c>
      <c r="M670" s="478" t="s">
        <v>16</v>
      </c>
      <c r="N670" s="477" t="s">
        <v>25</v>
      </c>
      <c r="O670" s="477"/>
      <c r="P670" s="18" t="s">
        <v>20</v>
      </c>
      <c r="Q670" s="18" t="s">
        <v>22</v>
      </c>
      <c r="R670" s="18" t="s">
        <v>23</v>
      </c>
    </row>
    <row r="671" spans="1:18" ht="15">
      <c r="A671" s="2"/>
      <c r="B671" s="2"/>
      <c r="C671" s="2"/>
      <c r="D671" s="2"/>
      <c r="E671" s="2"/>
      <c r="F671" s="2"/>
      <c r="G671" s="16" t="s">
        <v>8</v>
      </c>
      <c r="H671" s="16" t="s">
        <v>9</v>
      </c>
      <c r="I671" s="16" t="s">
        <v>10</v>
      </c>
      <c r="J671" s="3"/>
      <c r="K671" s="445"/>
      <c r="L671" s="479"/>
      <c r="M671" s="479"/>
      <c r="N671" s="16" t="s">
        <v>17</v>
      </c>
      <c r="O671" s="16" t="s">
        <v>18</v>
      </c>
      <c r="P671" s="2"/>
      <c r="Q671" s="2"/>
      <c r="R671" s="2"/>
    </row>
    <row r="672" spans="1:18" ht="15">
      <c r="A672" s="42" t="s">
        <v>35</v>
      </c>
      <c r="B672" s="43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44"/>
      <c r="R672" s="7"/>
    </row>
    <row r="673" spans="1:18" ht="15">
      <c r="A673" s="23" t="s">
        <v>212</v>
      </c>
      <c r="B673" s="23" t="s">
        <v>213</v>
      </c>
      <c r="C673" s="23">
        <v>150</v>
      </c>
      <c r="D673" s="63" t="s">
        <v>214</v>
      </c>
      <c r="E673" s="63">
        <v>43.7</v>
      </c>
      <c r="F673" s="63">
        <v>43.7</v>
      </c>
      <c r="G673" s="432" t="s">
        <v>333</v>
      </c>
      <c r="H673" s="425">
        <v>9.24</v>
      </c>
      <c r="I673" s="425">
        <v>31.95</v>
      </c>
      <c r="J673" s="437">
        <v>341.43</v>
      </c>
      <c r="K673" s="425">
        <v>0.07</v>
      </c>
      <c r="L673" s="425">
        <v>0.07</v>
      </c>
      <c r="M673" s="425">
        <v>0.23</v>
      </c>
      <c r="N673" s="425">
        <v>160.05</v>
      </c>
      <c r="O673" s="425">
        <v>0.62</v>
      </c>
      <c r="P673" s="202">
        <v>36</v>
      </c>
      <c r="Q673" s="80">
        <f>P673/1000*E673</f>
        <v>1.5732</v>
      </c>
      <c r="R673" s="63"/>
    </row>
    <row r="674" spans="1:18" ht="15">
      <c r="A674" s="102">
        <v>332</v>
      </c>
      <c r="B674" s="102" t="s">
        <v>116</v>
      </c>
      <c r="C674" s="102"/>
      <c r="D674" s="63" t="s">
        <v>215</v>
      </c>
      <c r="E674" s="105" t="s">
        <v>320</v>
      </c>
      <c r="F674" s="63">
        <v>17</v>
      </c>
      <c r="G674" s="428"/>
      <c r="H674" s="426"/>
      <c r="I674" s="426"/>
      <c r="J674" s="438"/>
      <c r="K674" s="426"/>
      <c r="L674" s="426"/>
      <c r="M674" s="426"/>
      <c r="N674" s="426"/>
      <c r="O674" s="426"/>
      <c r="P674" s="202">
        <v>390</v>
      </c>
      <c r="Q674" s="80">
        <f>P674/1000*E674</f>
        <v>6.63</v>
      </c>
      <c r="R674" s="63"/>
    </row>
    <row r="675" spans="1:18" ht="15">
      <c r="A675" s="103"/>
      <c r="B675" s="103"/>
      <c r="C675" s="103"/>
      <c r="D675" s="63" t="s">
        <v>68</v>
      </c>
      <c r="E675" s="105" t="s">
        <v>321</v>
      </c>
      <c r="F675" s="64" t="s">
        <v>321</v>
      </c>
      <c r="G675" s="429"/>
      <c r="H675" s="427"/>
      <c r="I675" s="427"/>
      <c r="J675" s="439"/>
      <c r="K675" s="427"/>
      <c r="L675" s="427"/>
      <c r="M675" s="427"/>
      <c r="N675" s="427"/>
      <c r="O675" s="427"/>
      <c r="P675" s="202">
        <v>460</v>
      </c>
      <c r="Q675" s="80">
        <v>5.04</v>
      </c>
      <c r="R675" s="169">
        <f>Q673+Q674+Q675</f>
        <v>13.243199999999998</v>
      </c>
    </row>
    <row r="676" spans="1:18" ht="15">
      <c r="A676" s="23">
        <v>1</v>
      </c>
      <c r="B676" s="23" t="s">
        <v>361</v>
      </c>
      <c r="C676" s="23">
        <v>30</v>
      </c>
      <c r="D676" s="23" t="s">
        <v>71</v>
      </c>
      <c r="E676" s="23">
        <v>25</v>
      </c>
      <c r="F676" s="23">
        <v>25</v>
      </c>
      <c r="G676" s="231" t="s">
        <v>398</v>
      </c>
      <c r="H676" s="231" t="s">
        <v>402</v>
      </c>
      <c r="I676" s="258">
        <v>8.65</v>
      </c>
      <c r="J676" s="339">
        <v>146.36</v>
      </c>
      <c r="K676" s="258">
        <v>0.04</v>
      </c>
      <c r="L676" s="258" t="s">
        <v>120</v>
      </c>
      <c r="M676" s="258">
        <v>0</v>
      </c>
      <c r="N676" s="258">
        <v>9.25</v>
      </c>
      <c r="O676" s="258">
        <v>0.46</v>
      </c>
      <c r="P676" s="27">
        <v>28.33</v>
      </c>
      <c r="Q676" s="27">
        <f aca="true" t="shared" si="29" ref="Q676:Q681">P676/1000*E676</f>
        <v>0.7082499999999999</v>
      </c>
      <c r="R676" s="47"/>
    </row>
    <row r="677" spans="1:18" ht="15">
      <c r="A677" s="103"/>
      <c r="B677" s="103" t="s">
        <v>362</v>
      </c>
      <c r="C677" s="103" t="s">
        <v>116</v>
      </c>
      <c r="D677" s="103" t="s">
        <v>70</v>
      </c>
      <c r="E677" s="103">
        <v>5</v>
      </c>
      <c r="F677" s="103">
        <v>5</v>
      </c>
      <c r="G677" s="259" t="s">
        <v>116</v>
      </c>
      <c r="H677" s="259" t="s">
        <v>116</v>
      </c>
      <c r="I677" s="260" t="s">
        <v>116</v>
      </c>
      <c r="J677" s="254" t="s">
        <v>116</v>
      </c>
      <c r="K677" s="260"/>
      <c r="L677" s="260"/>
      <c r="M677" s="260"/>
      <c r="N677" s="260"/>
      <c r="O677" s="260"/>
      <c r="P677" s="27">
        <v>460</v>
      </c>
      <c r="Q677" s="27">
        <f t="shared" si="29"/>
        <v>2.3000000000000003</v>
      </c>
      <c r="R677" s="208">
        <f>Q676+Q677</f>
        <v>3.0082500000000003</v>
      </c>
    </row>
    <row r="678" spans="1:18" ht="15">
      <c r="A678" s="144" t="s">
        <v>161</v>
      </c>
      <c r="B678" s="23"/>
      <c r="C678" s="144">
        <v>150</v>
      </c>
      <c r="D678" s="77" t="s">
        <v>37</v>
      </c>
      <c r="E678" s="77">
        <v>0.7</v>
      </c>
      <c r="F678" s="77">
        <v>0.7</v>
      </c>
      <c r="G678" s="443">
        <v>1.58</v>
      </c>
      <c r="H678" s="443">
        <v>1.58</v>
      </c>
      <c r="I678" s="443">
        <v>13.5</v>
      </c>
      <c r="J678" s="443">
        <v>72.75</v>
      </c>
      <c r="K678" s="425">
        <v>0.01</v>
      </c>
      <c r="L678" s="425">
        <v>0.04</v>
      </c>
      <c r="M678" s="425">
        <v>0.37</v>
      </c>
      <c r="N678" s="425">
        <v>45.3</v>
      </c>
      <c r="O678" s="425">
        <v>0.06</v>
      </c>
      <c r="P678" s="202">
        <v>480</v>
      </c>
      <c r="Q678" s="80">
        <f t="shared" si="29"/>
        <v>0.33599999999999997</v>
      </c>
      <c r="R678" s="85" t="s">
        <v>116</v>
      </c>
    </row>
    <row r="679" spans="1:18" ht="15">
      <c r="A679" s="145">
        <v>1008</v>
      </c>
      <c r="B679" s="102" t="s">
        <v>105</v>
      </c>
      <c r="C679" s="102"/>
      <c r="D679" s="77" t="s">
        <v>33</v>
      </c>
      <c r="E679" s="77">
        <v>11.2</v>
      </c>
      <c r="F679" s="77">
        <v>11.2</v>
      </c>
      <c r="G679" s="443"/>
      <c r="H679" s="443"/>
      <c r="I679" s="443"/>
      <c r="J679" s="443"/>
      <c r="K679" s="426"/>
      <c r="L679" s="426"/>
      <c r="M679" s="426"/>
      <c r="N679" s="426"/>
      <c r="O679" s="426"/>
      <c r="P679" s="202">
        <v>45</v>
      </c>
      <c r="Q679" s="80">
        <f t="shared" si="29"/>
        <v>0.504</v>
      </c>
      <c r="R679" s="63"/>
    </row>
    <row r="680" spans="1:18" ht="15">
      <c r="A680" s="145" t="s">
        <v>176</v>
      </c>
      <c r="B680" s="102"/>
      <c r="C680" s="102"/>
      <c r="D680" s="77" t="s">
        <v>31</v>
      </c>
      <c r="E680" s="77">
        <v>37.5</v>
      </c>
      <c r="F680" s="77">
        <v>37.5</v>
      </c>
      <c r="G680" s="443"/>
      <c r="H680" s="443"/>
      <c r="I680" s="443"/>
      <c r="J680" s="443"/>
      <c r="K680" s="426"/>
      <c r="L680" s="426"/>
      <c r="M680" s="426"/>
      <c r="N680" s="426"/>
      <c r="O680" s="426"/>
      <c r="P680" s="202">
        <v>47</v>
      </c>
      <c r="Q680" s="80">
        <f t="shared" si="29"/>
        <v>1.7625</v>
      </c>
      <c r="R680" s="63"/>
    </row>
    <row r="681" spans="1:18" ht="15">
      <c r="A681" s="103"/>
      <c r="B681" s="103"/>
      <c r="C681" s="103"/>
      <c r="D681" s="77" t="s">
        <v>32</v>
      </c>
      <c r="E681" s="77">
        <v>75</v>
      </c>
      <c r="F681" s="77">
        <v>75</v>
      </c>
      <c r="G681" s="443"/>
      <c r="H681" s="443"/>
      <c r="I681" s="443"/>
      <c r="J681" s="443"/>
      <c r="K681" s="427"/>
      <c r="L681" s="427"/>
      <c r="M681" s="427"/>
      <c r="N681" s="427"/>
      <c r="O681" s="427"/>
      <c r="P681" s="202"/>
      <c r="Q681" s="80">
        <f t="shared" si="29"/>
        <v>0</v>
      </c>
      <c r="R681" s="169">
        <f>Q678+Q679+Q680</f>
        <v>2.6025</v>
      </c>
    </row>
    <row r="682" spans="1:18" ht="15">
      <c r="A682" s="216"/>
      <c r="B682" s="29" t="s">
        <v>101</v>
      </c>
      <c r="C682" s="58"/>
      <c r="D682" s="58"/>
      <c r="E682" s="58"/>
      <c r="F682" s="58"/>
      <c r="G682" s="64" t="s">
        <v>674</v>
      </c>
      <c r="H682" s="64" t="s">
        <v>675</v>
      </c>
      <c r="I682" s="257">
        <f>I673+I676+I678</f>
        <v>54.1</v>
      </c>
      <c r="J682" s="326">
        <f>J673+J676+J678</f>
        <v>560.54</v>
      </c>
      <c r="K682" s="257">
        <v>0.12</v>
      </c>
      <c r="L682" s="257">
        <v>0.14</v>
      </c>
      <c r="M682" s="257">
        <v>0.6</v>
      </c>
      <c r="N682" s="257">
        <v>214.6</v>
      </c>
      <c r="O682" s="257">
        <v>1.14</v>
      </c>
      <c r="P682" s="58"/>
      <c r="Q682" s="80"/>
      <c r="R682" s="183">
        <f>R675+R677+R681</f>
        <v>18.853949999999998</v>
      </c>
    </row>
    <row r="683" spans="1:18" ht="15">
      <c r="A683" s="216"/>
      <c r="B683" s="29" t="s">
        <v>81</v>
      </c>
      <c r="C683" s="58"/>
      <c r="D683" s="58"/>
      <c r="E683" s="58"/>
      <c r="F683" s="58"/>
      <c r="G683" s="261"/>
      <c r="H683" s="261"/>
      <c r="I683" s="262"/>
      <c r="J683" s="262"/>
      <c r="K683" s="262"/>
      <c r="L683" s="262"/>
      <c r="M683" s="262"/>
      <c r="N683" s="262"/>
      <c r="O683" s="262"/>
      <c r="P683" s="58"/>
      <c r="Q683" s="80"/>
      <c r="R683" s="168"/>
    </row>
    <row r="684" spans="1:18" ht="15">
      <c r="A684" s="63">
        <v>698</v>
      </c>
      <c r="B684" s="77" t="s">
        <v>431</v>
      </c>
      <c r="C684" s="63">
        <v>100</v>
      </c>
      <c r="D684" s="63" t="s">
        <v>431</v>
      </c>
      <c r="E684" s="63">
        <v>100</v>
      </c>
      <c r="F684" s="63">
        <v>100</v>
      </c>
      <c r="G684" s="257">
        <v>2.8</v>
      </c>
      <c r="H684" s="257">
        <v>3.2</v>
      </c>
      <c r="I684" s="64" t="s">
        <v>658</v>
      </c>
      <c r="J684" s="326">
        <v>58.5</v>
      </c>
      <c r="K684" s="257">
        <v>0</v>
      </c>
      <c r="L684" s="257">
        <v>0.11</v>
      </c>
      <c r="M684" s="253" t="s">
        <v>435</v>
      </c>
      <c r="N684" s="257">
        <v>111</v>
      </c>
      <c r="O684" s="253" t="s">
        <v>436</v>
      </c>
      <c r="P684" s="85">
        <v>48</v>
      </c>
      <c r="Q684" s="80">
        <f>P684/1000*E684</f>
        <v>4.8</v>
      </c>
      <c r="R684" s="223">
        <f>Q684</f>
        <v>4.8</v>
      </c>
    </row>
    <row r="685" spans="1:18" ht="15">
      <c r="A685" s="94"/>
      <c r="B685" s="29" t="s">
        <v>47</v>
      </c>
      <c r="C685" s="58"/>
      <c r="D685" s="58"/>
      <c r="E685" s="58"/>
      <c r="F685" s="58"/>
      <c r="G685" s="262"/>
      <c r="H685" s="262"/>
      <c r="I685" s="262"/>
      <c r="J685" s="262"/>
      <c r="K685" s="262"/>
      <c r="L685" s="262"/>
      <c r="M685" s="262"/>
      <c r="N685" s="262"/>
      <c r="O685" s="262"/>
      <c r="P685" s="58"/>
      <c r="Q685" s="80"/>
      <c r="R685" s="168"/>
    </row>
    <row r="686" spans="1:18" ht="15">
      <c r="A686" s="24">
        <v>70</v>
      </c>
      <c r="B686" s="351" t="s">
        <v>545</v>
      </c>
      <c r="C686" s="23">
        <v>40</v>
      </c>
      <c r="D686" s="23" t="s">
        <v>547</v>
      </c>
      <c r="E686" s="23">
        <v>40</v>
      </c>
      <c r="F686" s="23">
        <v>40</v>
      </c>
      <c r="G686" s="380">
        <v>0.32</v>
      </c>
      <c r="H686" s="380">
        <v>0.04</v>
      </c>
      <c r="I686" s="380">
        <v>1</v>
      </c>
      <c r="J686" s="380">
        <v>5.6</v>
      </c>
      <c r="K686" s="380"/>
      <c r="L686" s="380"/>
      <c r="M686" s="380">
        <v>4</v>
      </c>
      <c r="N686" s="380"/>
      <c r="O686" s="380"/>
      <c r="P686" s="281">
        <v>100</v>
      </c>
      <c r="Q686" s="80">
        <f>P686/1000*E686</f>
        <v>4</v>
      </c>
      <c r="R686" s="327">
        <f>Q686</f>
        <v>4</v>
      </c>
    </row>
    <row r="687" spans="1:18" ht="15">
      <c r="A687" s="68"/>
      <c r="B687" s="61" t="s">
        <v>546</v>
      </c>
      <c r="C687" s="103"/>
      <c r="D687" s="103" t="s">
        <v>546</v>
      </c>
      <c r="E687" s="103"/>
      <c r="F687" s="103"/>
      <c r="G687" s="347"/>
      <c r="H687" s="347"/>
      <c r="I687" s="347"/>
      <c r="J687" s="347"/>
      <c r="K687" s="347"/>
      <c r="L687" s="347"/>
      <c r="M687" s="347"/>
      <c r="N687" s="347"/>
      <c r="O687" s="347"/>
      <c r="P687" s="63"/>
      <c r="Q687" s="80"/>
      <c r="R687" s="168"/>
    </row>
    <row r="688" spans="1:18" ht="15">
      <c r="A688" s="116">
        <v>181</v>
      </c>
      <c r="B688" s="23" t="s">
        <v>453</v>
      </c>
      <c r="C688" s="116">
        <v>150</v>
      </c>
      <c r="D688" s="77" t="s">
        <v>454</v>
      </c>
      <c r="E688" s="77">
        <v>64.3</v>
      </c>
      <c r="F688" s="77">
        <v>30.5</v>
      </c>
      <c r="G688" s="399" t="s">
        <v>669</v>
      </c>
      <c r="H688" s="399" t="s">
        <v>660</v>
      </c>
      <c r="I688" s="399" t="s">
        <v>670</v>
      </c>
      <c r="J688" s="450">
        <v>87.6</v>
      </c>
      <c r="K688" s="403">
        <v>7.53</v>
      </c>
      <c r="L688" s="403">
        <v>0.7</v>
      </c>
      <c r="M688" s="399" t="s">
        <v>456</v>
      </c>
      <c r="N688" s="403">
        <v>0.06</v>
      </c>
      <c r="O688" s="399" t="s">
        <v>457</v>
      </c>
      <c r="P688" s="27">
        <v>165</v>
      </c>
      <c r="Q688" s="80">
        <f aca="true" t="shared" si="30" ref="Q688:Q694">P688/1000*E688</f>
        <v>10.6095</v>
      </c>
      <c r="R688" s="85" t="s">
        <v>116</v>
      </c>
    </row>
    <row r="689" spans="1:18" ht="15">
      <c r="A689" s="117"/>
      <c r="B689" s="145" t="s">
        <v>189</v>
      </c>
      <c r="C689" s="117"/>
      <c r="D689" s="77" t="s">
        <v>63</v>
      </c>
      <c r="E689" s="77">
        <v>13</v>
      </c>
      <c r="F689" s="77">
        <v>10.8</v>
      </c>
      <c r="G689" s="400"/>
      <c r="H689" s="400"/>
      <c r="I689" s="400"/>
      <c r="J689" s="451"/>
      <c r="K689" s="404"/>
      <c r="L689" s="404"/>
      <c r="M689" s="400"/>
      <c r="N689" s="404"/>
      <c r="O689" s="400"/>
      <c r="P689" s="27">
        <v>18</v>
      </c>
      <c r="Q689" s="80">
        <f t="shared" si="30"/>
        <v>0.23399999999999999</v>
      </c>
      <c r="R689" s="63"/>
    </row>
    <row r="690" spans="1:18" ht="15">
      <c r="A690" s="117"/>
      <c r="B690" s="102"/>
      <c r="C690" s="117"/>
      <c r="D690" s="77" t="s">
        <v>127</v>
      </c>
      <c r="E690" s="77">
        <v>36.5</v>
      </c>
      <c r="F690" s="77">
        <v>27.5</v>
      </c>
      <c r="G690" s="400"/>
      <c r="H690" s="400"/>
      <c r="I690" s="400"/>
      <c r="J690" s="451"/>
      <c r="K690" s="404"/>
      <c r="L690" s="404"/>
      <c r="M690" s="400"/>
      <c r="N690" s="404"/>
      <c r="O690" s="400"/>
      <c r="P690" s="27">
        <v>18</v>
      </c>
      <c r="Q690" s="80">
        <f t="shared" si="30"/>
        <v>0.6569999999999999</v>
      </c>
      <c r="R690" s="63"/>
    </row>
    <row r="691" spans="1:18" ht="15">
      <c r="A691" s="117"/>
      <c r="B691" s="102"/>
      <c r="C691" s="117"/>
      <c r="D691" s="77" t="s">
        <v>455</v>
      </c>
      <c r="E691" s="77">
        <v>4.3</v>
      </c>
      <c r="F691" s="77">
        <v>4.3</v>
      </c>
      <c r="G691" s="400"/>
      <c r="H691" s="400"/>
      <c r="I691" s="400"/>
      <c r="J691" s="451"/>
      <c r="K691" s="404"/>
      <c r="L691" s="404"/>
      <c r="M691" s="400"/>
      <c r="N691" s="404"/>
      <c r="O691" s="400"/>
      <c r="P691" s="27">
        <v>25</v>
      </c>
      <c r="Q691" s="80">
        <f t="shared" si="30"/>
        <v>0.1075</v>
      </c>
      <c r="R691" s="63"/>
    </row>
    <row r="692" spans="1:18" ht="15">
      <c r="A692" s="117"/>
      <c r="B692" s="102"/>
      <c r="C692" s="117"/>
      <c r="D692" s="77" t="s">
        <v>103</v>
      </c>
      <c r="E692" s="77">
        <v>1</v>
      </c>
      <c r="F692" s="77">
        <v>1</v>
      </c>
      <c r="G692" s="400"/>
      <c r="H692" s="400"/>
      <c r="I692" s="400"/>
      <c r="J692" s="451"/>
      <c r="K692" s="404"/>
      <c r="L692" s="404"/>
      <c r="M692" s="400"/>
      <c r="N692" s="404"/>
      <c r="O692" s="400"/>
      <c r="P692" s="27">
        <v>12</v>
      </c>
      <c r="Q692" s="80">
        <f t="shared" si="30"/>
        <v>0.012</v>
      </c>
      <c r="R692" s="63"/>
    </row>
    <row r="693" spans="1:18" ht="15">
      <c r="A693" s="117"/>
      <c r="B693" s="102"/>
      <c r="C693" s="117"/>
      <c r="D693" s="77" t="s">
        <v>32</v>
      </c>
      <c r="E693" s="77">
        <v>116.1</v>
      </c>
      <c r="F693" s="77">
        <v>116.1</v>
      </c>
      <c r="G693" s="400"/>
      <c r="H693" s="400"/>
      <c r="I693" s="400"/>
      <c r="J693" s="451"/>
      <c r="K693" s="404"/>
      <c r="L693" s="404"/>
      <c r="M693" s="400"/>
      <c r="N693" s="404"/>
      <c r="O693" s="400"/>
      <c r="P693" s="27"/>
      <c r="Q693" s="80">
        <f t="shared" si="30"/>
        <v>0</v>
      </c>
      <c r="R693" s="85">
        <f>Q688+Q689+Q690+Q691+Q692</f>
        <v>11.620000000000001</v>
      </c>
    </row>
    <row r="694" spans="1:18" ht="15">
      <c r="A694" s="23">
        <v>489</v>
      </c>
      <c r="B694" s="23" t="s">
        <v>458</v>
      </c>
      <c r="C694" s="23" t="s">
        <v>335</v>
      </c>
      <c r="D694" s="63" t="s">
        <v>459</v>
      </c>
      <c r="E694" s="63">
        <v>96</v>
      </c>
      <c r="F694" s="63">
        <v>96</v>
      </c>
      <c r="G694" s="403">
        <v>10.2</v>
      </c>
      <c r="H694" s="399" t="s">
        <v>671</v>
      </c>
      <c r="I694" s="403">
        <v>16.49</v>
      </c>
      <c r="J694" s="450">
        <v>197.2</v>
      </c>
      <c r="K694" s="403">
        <v>26.75</v>
      </c>
      <c r="L694" s="403">
        <v>2.18</v>
      </c>
      <c r="M694" s="403">
        <v>0.14</v>
      </c>
      <c r="N694" s="403">
        <v>0.16</v>
      </c>
      <c r="O694" s="399" t="s">
        <v>462</v>
      </c>
      <c r="P694" s="27">
        <v>140</v>
      </c>
      <c r="Q694" s="80">
        <f t="shared" si="30"/>
        <v>13.440000000000001</v>
      </c>
      <c r="R694" s="63"/>
    </row>
    <row r="695" spans="1:18" ht="15">
      <c r="A695" s="102"/>
      <c r="B695" s="102"/>
      <c r="C695" s="102"/>
      <c r="D695" s="63" t="s">
        <v>203</v>
      </c>
      <c r="E695" s="63"/>
      <c r="F695" s="63"/>
      <c r="G695" s="404"/>
      <c r="H695" s="400"/>
      <c r="I695" s="404"/>
      <c r="J695" s="451"/>
      <c r="K695" s="404"/>
      <c r="L695" s="404"/>
      <c r="M695" s="404"/>
      <c r="N695" s="404"/>
      <c r="O695" s="400"/>
      <c r="P695" s="27"/>
      <c r="Q695" s="80">
        <f>P695/40*E695</f>
        <v>0</v>
      </c>
      <c r="R695" s="63"/>
    </row>
    <row r="696" spans="1:18" ht="15">
      <c r="A696" s="102"/>
      <c r="B696" s="102"/>
      <c r="C696" s="102"/>
      <c r="D696" s="63" t="s">
        <v>39</v>
      </c>
      <c r="E696" s="105" t="s">
        <v>668</v>
      </c>
      <c r="F696" s="64" t="s">
        <v>460</v>
      </c>
      <c r="G696" s="404"/>
      <c r="H696" s="400"/>
      <c r="I696" s="404"/>
      <c r="J696" s="451"/>
      <c r="K696" s="404"/>
      <c r="L696" s="404"/>
      <c r="M696" s="404"/>
      <c r="N696" s="404"/>
      <c r="O696" s="400"/>
      <c r="P696" s="27">
        <v>18</v>
      </c>
      <c r="Q696" s="80" t="e">
        <f aca="true" t="shared" si="31" ref="Q696:Q701">P696/1000*E696</f>
        <v>#VALUE!</v>
      </c>
      <c r="R696" s="63"/>
    </row>
    <row r="697" spans="1:18" ht="15">
      <c r="A697" s="102"/>
      <c r="B697" s="102"/>
      <c r="C697" s="102"/>
      <c r="D697" s="63" t="s">
        <v>103</v>
      </c>
      <c r="E697" s="63">
        <v>0.8</v>
      </c>
      <c r="F697" s="63">
        <v>0.8</v>
      </c>
      <c r="G697" s="404"/>
      <c r="H697" s="400"/>
      <c r="I697" s="404"/>
      <c r="J697" s="451"/>
      <c r="K697" s="404"/>
      <c r="L697" s="404"/>
      <c r="M697" s="404"/>
      <c r="N697" s="404"/>
      <c r="O697" s="400"/>
      <c r="P697" s="27">
        <v>12</v>
      </c>
      <c r="Q697" s="80">
        <f t="shared" si="31"/>
        <v>0.009600000000000001</v>
      </c>
      <c r="R697" s="63"/>
    </row>
    <row r="698" spans="1:18" ht="15">
      <c r="A698" s="102"/>
      <c r="B698" s="102"/>
      <c r="C698" s="102"/>
      <c r="D698" s="63" t="s">
        <v>40</v>
      </c>
      <c r="E698" s="63">
        <v>12.5</v>
      </c>
      <c r="F698" s="63">
        <v>9.6</v>
      </c>
      <c r="G698" s="404"/>
      <c r="H698" s="400"/>
      <c r="I698" s="404"/>
      <c r="J698" s="451"/>
      <c r="K698" s="404"/>
      <c r="L698" s="404"/>
      <c r="M698" s="404"/>
      <c r="N698" s="404"/>
      <c r="O698" s="400"/>
      <c r="P698" s="27">
        <v>18</v>
      </c>
      <c r="Q698" s="275">
        <f t="shared" si="31"/>
        <v>0.22499999999999998</v>
      </c>
      <c r="R698" s="63"/>
    </row>
    <row r="699" spans="1:18" ht="15">
      <c r="A699" s="102"/>
      <c r="B699" s="102"/>
      <c r="C699" s="102"/>
      <c r="D699" s="63" t="s">
        <v>63</v>
      </c>
      <c r="E699" s="105" t="s">
        <v>666</v>
      </c>
      <c r="F699" s="64" t="s">
        <v>461</v>
      </c>
      <c r="G699" s="404"/>
      <c r="H699" s="400"/>
      <c r="I699" s="404"/>
      <c r="J699" s="451"/>
      <c r="K699" s="404"/>
      <c r="L699" s="404"/>
      <c r="M699" s="404"/>
      <c r="N699" s="404"/>
      <c r="O699" s="400"/>
      <c r="P699" s="27">
        <v>18</v>
      </c>
      <c r="Q699" s="386">
        <f t="shared" si="31"/>
        <v>0.252</v>
      </c>
      <c r="R699" s="63"/>
    </row>
    <row r="700" spans="1:18" ht="15">
      <c r="A700" s="102"/>
      <c r="B700" s="102"/>
      <c r="C700" s="102"/>
      <c r="D700" s="63" t="s">
        <v>64</v>
      </c>
      <c r="E700" s="105" t="s">
        <v>667</v>
      </c>
      <c r="F700" s="64" t="s">
        <v>544</v>
      </c>
      <c r="G700" s="404"/>
      <c r="H700" s="400"/>
      <c r="I700" s="404"/>
      <c r="J700" s="451"/>
      <c r="K700" s="404"/>
      <c r="L700" s="404"/>
      <c r="M700" s="404"/>
      <c r="N700" s="404"/>
      <c r="O700" s="400"/>
      <c r="P700" s="27">
        <v>88</v>
      </c>
      <c r="Q700" s="386">
        <f t="shared" si="31"/>
        <v>3871.0319999999997</v>
      </c>
      <c r="R700" s="63"/>
    </row>
    <row r="701" spans="1:18" ht="15">
      <c r="A701" s="102"/>
      <c r="B701" s="102"/>
      <c r="C701" s="102"/>
      <c r="D701" s="63" t="s">
        <v>68</v>
      </c>
      <c r="E701" s="63">
        <v>6.4</v>
      </c>
      <c r="F701" s="63">
        <v>6.4</v>
      </c>
      <c r="G701" s="404"/>
      <c r="H701" s="400"/>
      <c r="I701" s="404"/>
      <c r="J701" s="451"/>
      <c r="K701" s="404"/>
      <c r="L701" s="404"/>
      <c r="M701" s="404"/>
      <c r="N701" s="404"/>
      <c r="O701" s="400"/>
      <c r="P701" s="27">
        <v>460</v>
      </c>
      <c r="Q701" s="80">
        <f t="shared" si="31"/>
        <v>2.9440000000000004</v>
      </c>
      <c r="R701" s="63"/>
    </row>
    <row r="702" spans="1:18" ht="15">
      <c r="A702" s="102"/>
      <c r="B702" s="102"/>
      <c r="C702" s="102"/>
      <c r="D702" s="63" t="s">
        <v>443</v>
      </c>
      <c r="E702" s="63">
        <v>6.7</v>
      </c>
      <c r="F702" s="63">
        <v>4.8</v>
      </c>
      <c r="G702" s="404"/>
      <c r="H702" s="400"/>
      <c r="I702" s="404"/>
      <c r="J702" s="451"/>
      <c r="K702" s="404"/>
      <c r="L702" s="404"/>
      <c r="M702" s="404"/>
      <c r="N702" s="404"/>
      <c r="O702" s="400"/>
      <c r="P702" s="27"/>
      <c r="Q702" s="80"/>
      <c r="R702" s="63"/>
    </row>
    <row r="703" spans="1:18" ht="15">
      <c r="A703" s="103"/>
      <c r="B703" s="103"/>
      <c r="C703" s="103"/>
      <c r="D703" s="63" t="s">
        <v>191</v>
      </c>
      <c r="E703" s="63">
        <v>1.9</v>
      </c>
      <c r="F703" s="63">
        <v>1</v>
      </c>
      <c r="G703" s="405"/>
      <c r="H703" s="401"/>
      <c r="I703" s="405"/>
      <c r="J703" s="474"/>
      <c r="K703" s="405"/>
      <c r="L703" s="405"/>
      <c r="M703" s="405"/>
      <c r="N703" s="405"/>
      <c r="O703" s="401"/>
      <c r="P703" s="27">
        <v>25</v>
      </c>
      <c r="Q703" s="80">
        <f aca="true" t="shared" si="32" ref="Q703:Q709">P703/1000*E703</f>
        <v>0.0475</v>
      </c>
      <c r="R703" s="169" t="e">
        <f>Q694+Q695+Q696+Q697+Q698+Q699+Q700+Q701+Q703</f>
        <v>#VALUE!</v>
      </c>
    </row>
    <row r="704" spans="1:18" ht="15">
      <c r="A704" s="102"/>
      <c r="B704" s="102"/>
      <c r="C704" s="102"/>
      <c r="D704" s="63"/>
      <c r="E704" s="63"/>
      <c r="F704" s="63"/>
      <c r="G704" s="145"/>
      <c r="H704" s="137"/>
      <c r="I704" s="145"/>
      <c r="J704" s="141"/>
      <c r="K704" s="145"/>
      <c r="L704" s="145"/>
      <c r="M704" s="145"/>
      <c r="N704" s="145"/>
      <c r="O704" s="137"/>
      <c r="P704" s="27"/>
      <c r="Q704" s="80"/>
      <c r="R704" s="169"/>
    </row>
    <row r="705" spans="1:18" ht="15">
      <c r="A705" s="23">
        <v>699</v>
      </c>
      <c r="B705" s="23" t="s">
        <v>115</v>
      </c>
      <c r="C705" s="23">
        <v>150</v>
      </c>
      <c r="D705" s="77" t="s">
        <v>100</v>
      </c>
      <c r="E705" s="77">
        <v>12</v>
      </c>
      <c r="F705" s="77">
        <v>12</v>
      </c>
      <c r="G705" s="403">
        <v>0.07</v>
      </c>
      <c r="H705" s="403">
        <v>0</v>
      </c>
      <c r="I705" s="403">
        <v>18.15</v>
      </c>
      <c r="J705" s="450">
        <v>69.75</v>
      </c>
      <c r="K705" s="403" t="s">
        <v>125</v>
      </c>
      <c r="L705" s="403" t="s">
        <v>125</v>
      </c>
      <c r="M705" s="399" t="s">
        <v>248</v>
      </c>
      <c r="N705" s="399" t="s">
        <v>249</v>
      </c>
      <c r="O705" s="399" t="s">
        <v>250</v>
      </c>
      <c r="P705" s="27">
        <v>130</v>
      </c>
      <c r="Q705" s="80">
        <f t="shared" si="32"/>
        <v>1.56</v>
      </c>
      <c r="R705" s="85" t="s">
        <v>116</v>
      </c>
    </row>
    <row r="706" spans="1:18" ht="15">
      <c r="A706" s="102"/>
      <c r="B706" s="102"/>
      <c r="C706" s="102"/>
      <c r="D706" s="77" t="s">
        <v>33</v>
      </c>
      <c r="E706" s="77">
        <v>18</v>
      </c>
      <c r="F706" s="77">
        <v>18</v>
      </c>
      <c r="G706" s="404"/>
      <c r="H706" s="404"/>
      <c r="I706" s="404"/>
      <c r="J706" s="451"/>
      <c r="K706" s="404"/>
      <c r="L706" s="404"/>
      <c r="M706" s="400"/>
      <c r="N706" s="400"/>
      <c r="O706" s="400"/>
      <c r="P706" s="27">
        <v>45</v>
      </c>
      <c r="Q706" s="80">
        <f t="shared" si="32"/>
        <v>0.8099999999999999</v>
      </c>
      <c r="R706" s="63"/>
    </row>
    <row r="707" spans="1:18" ht="15">
      <c r="A707" s="103"/>
      <c r="B707" s="103"/>
      <c r="C707" s="103"/>
      <c r="D707" s="77" t="s">
        <v>99</v>
      </c>
      <c r="E707" s="77">
        <v>160.5</v>
      </c>
      <c r="F707" s="77">
        <v>160.5</v>
      </c>
      <c r="G707" s="405"/>
      <c r="H707" s="405"/>
      <c r="I707" s="405"/>
      <c r="J707" s="474"/>
      <c r="K707" s="405"/>
      <c r="L707" s="405"/>
      <c r="M707" s="401"/>
      <c r="N707" s="401"/>
      <c r="O707" s="401"/>
      <c r="P707" s="63"/>
      <c r="Q707" s="80">
        <f t="shared" si="32"/>
        <v>0</v>
      </c>
      <c r="R707" s="169">
        <f>Q705+Q706+Q707</f>
        <v>2.37</v>
      </c>
    </row>
    <row r="708" spans="1:18" ht="15">
      <c r="A708" s="103"/>
      <c r="B708" s="103" t="s">
        <v>347</v>
      </c>
      <c r="C708" s="103">
        <v>30</v>
      </c>
      <c r="D708" s="77" t="s">
        <v>347</v>
      </c>
      <c r="E708" s="77">
        <v>30</v>
      </c>
      <c r="F708" s="77">
        <v>30</v>
      </c>
      <c r="G708" s="146">
        <v>1.95</v>
      </c>
      <c r="H708" s="146">
        <v>0.3</v>
      </c>
      <c r="I708" s="146">
        <v>10.2</v>
      </c>
      <c r="J708" s="143">
        <v>54.3</v>
      </c>
      <c r="K708" s="146">
        <v>0.02</v>
      </c>
      <c r="L708" s="146">
        <v>0.009</v>
      </c>
      <c r="M708" s="138" t="s">
        <v>167</v>
      </c>
      <c r="N708" s="138" t="s">
        <v>348</v>
      </c>
      <c r="O708" s="138" t="s">
        <v>349</v>
      </c>
      <c r="P708" s="27">
        <v>40</v>
      </c>
      <c r="Q708" s="80">
        <f t="shared" si="32"/>
        <v>1.2</v>
      </c>
      <c r="R708" s="169">
        <f>Q708</f>
        <v>1.2</v>
      </c>
    </row>
    <row r="709" spans="1:18" ht="15">
      <c r="A709" s="63"/>
      <c r="B709" s="63" t="s">
        <v>52</v>
      </c>
      <c r="C709" s="63">
        <v>25</v>
      </c>
      <c r="D709" s="63" t="s">
        <v>190</v>
      </c>
      <c r="E709" s="63">
        <v>25</v>
      </c>
      <c r="F709" s="63">
        <v>25</v>
      </c>
      <c r="G709" s="64" t="s">
        <v>276</v>
      </c>
      <c r="H709" s="257">
        <v>0.3</v>
      </c>
      <c r="I709" s="257">
        <v>10.5</v>
      </c>
      <c r="J709" s="326">
        <v>50.62</v>
      </c>
      <c r="K709" s="257">
        <v>0.04</v>
      </c>
      <c r="L709" s="257">
        <v>0.018</v>
      </c>
      <c r="M709" s="257">
        <v>0</v>
      </c>
      <c r="N709" s="253" t="s">
        <v>352</v>
      </c>
      <c r="O709" s="253" t="s">
        <v>353</v>
      </c>
      <c r="P709" s="27">
        <v>28.33</v>
      </c>
      <c r="Q709" s="80">
        <f t="shared" si="32"/>
        <v>0.7082499999999999</v>
      </c>
      <c r="R709" s="169">
        <f>Q709</f>
        <v>0.7082499999999999</v>
      </c>
    </row>
    <row r="710" spans="1:18" ht="15">
      <c r="A710" s="94"/>
      <c r="B710" s="29" t="s">
        <v>101</v>
      </c>
      <c r="C710" s="58"/>
      <c r="D710" s="58"/>
      <c r="E710" s="58"/>
      <c r="F710" s="58"/>
      <c r="G710" s="253">
        <f>G686+G688+G694+G705+G708+G709</f>
        <v>35688.53999999999</v>
      </c>
      <c r="H710" s="253">
        <f>H686+H688+H694+H705+H708+H709</f>
        <v>63161.64000000001</v>
      </c>
      <c r="I710" s="253">
        <f>I686+I688+I694+I705+I708+I709</f>
        <v>26964.340000000004</v>
      </c>
      <c r="J710" s="326">
        <f>J686+J688+J694+J705+J708+J709</f>
        <v>465.07</v>
      </c>
      <c r="K710" s="257">
        <v>0.23</v>
      </c>
      <c r="L710" s="257">
        <v>0.23</v>
      </c>
      <c r="M710" s="253" t="s">
        <v>389</v>
      </c>
      <c r="N710" s="257">
        <v>74.68</v>
      </c>
      <c r="O710" s="253" t="s">
        <v>390</v>
      </c>
      <c r="P710" s="58"/>
      <c r="Q710" s="80"/>
      <c r="R710" s="183" t="e">
        <f>R686+R693+R703+R707+R708+R709</f>
        <v>#VALUE!</v>
      </c>
    </row>
    <row r="711" spans="1:18" ht="15">
      <c r="A711" s="94"/>
      <c r="B711" s="29"/>
      <c r="C711" s="58"/>
      <c r="D711" s="58"/>
      <c r="E711" s="58"/>
      <c r="F711" s="58"/>
      <c r="G711" s="29"/>
      <c r="H711" s="29"/>
      <c r="I711" s="29"/>
      <c r="J711" s="29"/>
      <c r="K711" s="29"/>
      <c r="L711" s="29"/>
      <c r="M711" s="48"/>
      <c r="N711" s="29"/>
      <c r="O711" s="48"/>
      <c r="P711" s="58"/>
      <c r="Q711" s="80"/>
      <c r="R711" s="168"/>
    </row>
    <row r="712" spans="1:18" ht="15">
      <c r="A712" s="94"/>
      <c r="B712" s="29" t="s">
        <v>53</v>
      </c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80"/>
      <c r="R712" s="168"/>
    </row>
    <row r="713" spans="1:18" ht="15">
      <c r="A713" s="23"/>
      <c r="B713" s="23" t="s">
        <v>548</v>
      </c>
      <c r="C713" s="23">
        <v>50</v>
      </c>
      <c r="D713" s="63" t="s">
        <v>548</v>
      </c>
      <c r="E713" s="23">
        <v>50</v>
      </c>
      <c r="F713" s="23">
        <v>50</v>
      </c>
      <c r="G713" s="399" t="s">
        <v>514</v>
      </c>
      <c r="H713" s="399" t="s">
        <v>558</v>
      </c>
      <c r="I713" s="425">
        <v>36.54</v>
      </c>
      <c r="J713" s="437">
        <v>236</v>
      </c>
      <c r="K713" s="425">
        <v>0.09</v>
      </c>
      <c r="L713" s="425">
        <v>0.06</v>
      </c>
      <c r="M713" s="425">
        <v>0</v>
      </c>
      <c r="N713" s="399" t="s">
        <v>550</v>
      </c>
      <c r="O713" s="399" t="s">
        <v>551</v>
      </c>
      <c r="P713" s="227">
        <v>100</v>
      </c>
      <c r="Q713" s="27">
        <f>P713/1000*E713</f>
        <v>5</v>
      </c>
      <c r="R713" s="208">
        <f>Q713</f>
        <v>5</v>
      </c>
    </row>
    <row r="714" spans="1:18" ht="15">
      <c r="A714" s="102" t="s">
        <v>116</v>
      </c>
      <c r="B714" s="102" t="s">
        <v>549</v>
      </c>
      <c r="C714" s="102"/>
      <c r="D714" s="23" t="s">
        <v>549</v>
      </c>
      <c r="E714" s="388"/>
      <c r="F714" s="107"/>
      <c r="G714" s="428"/>
      <c r="H714" s="428"/>
      <c r="I714" s="426"/>
      <c r="J714" s="438"/>
      <c r="K714" s="426"/>
      <c r="L714" s="426"/>
      <c r="M714" s="426"/>
      <c r="N714" s="428"/>
      <c r="O714" s="428"/>
      <c r="P714" s="227"/>
      <c r="Q714" s="27">
        <f>P714/1000*E714</f>
        <v>0</v>
      </c>
      <c r="R714" s="47"/>
    </row>
    <row r="715" spans="1:18" ht="15">
      <c r="A715" s="23">
        <v>697</v>
      </c>
      <c r="B715" s="23" t="s">
        <v>31</v>
      </c>
      <c r="C715" s="23">
        <v>150</v>
      </c>
      <c r="D715" s="23" t="s">
        <v>31</v>
      </c>
      <c r="E715" s="389">
        <v>158.2</v>
      </c>
      <c r="F715" s="104" t="s">
        <v>513</v>
      </c>
      <c r="G715" s="376"/>
      <c r="H715" s="376"/>
      <c r="I715" s="339"/>
      <c r="J715" s="339"/>
      <c r="K715" s="339"/>
      <c r="L715" s="339"/>
      <c r="M715" s="339"/>
      <c r="N715" s="376"/>
      <c r="O715" s="376"/>
      <c r="P715" s="227">
        <v>47</v>
      </c>
      <c r="Q715" s="27">
        <f>P715/1000*E715</f>
        <v>7.4354</v>
      </c>
      <c r="R715" s="208">
        <f>Q715</f>
        <v>7.4354</v>
      </c>
    </row>
    <row r="716" spans="1:18" ht="15">
      <c r="A716" s="103"/>
      <c r="B716" s="103" t="s">
        <v>552</v>
      </c>
      <c r="C716" s="103"/>
      <c r="D716" s="103"/>
      <c r="E716" s="387"/>
      <c r="F716" s="108"/>
      <c r="G716" s="138" t="s">
        <v>522</v>
      </c>
      <c r="H716" s="138" t="s">
        <v>553</v>
      </c>
      <c r="I716" s="254">
        <v>7.05</v>
      </c>
      <c r="J716" s="254">
        <v>87</v>
      </c>
      <c r="K716" s="254">
        <v>0.04</v>
      </c>
      <c r="L716" s="254">
        <v>0.19</v>
      </c>
      <c r="M716" s="254">
        <v>1.5</v>
      </c>
      <c r="N716" s="138" t="s">
        <v>554</v>
      </c>
      <c r="O716" s="138" t="s">
        <v>519</v>
      </c>
      <c r="P716" s="227"/>
      <c r="Q716" s="27"/>
      <c r="R716" s="47"/>
    </row>
    <row r="717" spans="1:18" ht="15">
      <c r="A717" s="94"/>
      <c r="B717" s="29" t="s">
        <v>101</v>
      </c>
      <c r="C717" s="58"/>
      <c r="D717" s="58" t="s">
        <v>116</v>
      </c>
      <c r="E717" s="58"/>
      <c r="F717" s="58"/>
      <c r="G717" s="64" t="s">
        <v>672</v>
      </c>
      <c r="H717" s="64" t="s">
        <v>673</v>
      </c>
      <c r="I717" s="257">
        <v>43.59</v>
      </c>
      <c r="J717" s="326">
        <v>323</v>
      </c>
      <c r="K717" s="257">
        <v>0.11</v>
      </c>
      <c r="L717" s="257">
        <v>0.1</v>
      </c>
      <c r="M717" s="257">
        <v>21.31</v>
      </c>
      <c r="N717" s="257">
        <v>68.82</v>
      </c>
      <c r="O717" s="253" t="s">
        <v>428</v>
      </c>
      <c r="P717" s="63"/>
      <c r="Q717" s="63"/>
      <c r="R717" s="208">
        <f>R713+R715</f>
        <v>12.4354</v>
      </c>
    </row>
    <row r="718" spans="1:18" ht="15">
      <c r="A718" s="94"/>
      <c r="B718" s="29" t="s">
        <v>197</v>
      </c>
      <c r="C718" s="58"/>
      <c r="D718" s="58" t="s">
        <v>116</v>
      </c>
      <c r="E718" s="58"/>
      <c r="F718" s="58"/>
      <c r="G718" s="253">
        <f>G682+G684+G710+G717</f>
        <v>123765.34</v>
      </c>
      <c r="H718" s="253">
        <f>H682+H684+H710+H717</f>
        <v>151279.84</v>
      </c>
      <c r="I718" s="253">
        <f>I682+I684+I710+I717</f>
        <v>70927.03</v>
      </c>
      <c r="J718" s="326">
        <f>J682+J684+J710+J717</f>
        <v>1407.11</v>
      </c>
      <c r="K718" s="257">
        <v>0.47</v>
      </c>
      <c r="L718" s="253" t="s">
        <v>429</v>
      </c>
      <c r="M718" s="257">
        <v>48.99</v>
      </c>
      <c r="N718" s="257">
        <v>214.6</v>
      </c>
      <c r="O718" s="257">
        <v>10.39</v>
      </c>
      <c r="P718" s="63"/>
      <c r="Q718" s="63"/>
      <c r="R718" s="169" t="e">
        <f>R682+R684+R710+R717</f>
        <v>#VALUE!</v>
      </c>
    </row>
    <row r="719" spans="1:18" ht="15">
      <c r="A719" s="9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1"/>
    </row>
    <row r="722" spans="2:4" ht="15">
      <c r="B722" t="s">
        <v>221</v>
      </c>
      <c r="D722" s="390" t="e">
        <f>R209+R130+R73+R362+R276+R440+R589+R509+R907+R718</f>
        <v>#VALUE!</v>
      </c>
    </row>
    <row r="723" ht="15">
      <c r="D723" s="136">
        <v>59.72</v>
      </c>
    </row>
    <row r="724" spans="3:10" ht="18.75">
      <c r="C724" s="434" t="s">
        <v>270</v>
      </c>
      <c r="D724" s="435"/>
      <c r="E724" s="435"/>
      <c r="F724" s="435"/>
      <c r="G724" s="435"/>
      <c r="H724" s="435"/>
      <c r="I724" s="435"/>
      <c r="J724" s="436"/>
    </row>
    <row r="725" spans="3:10" ht="15.75">
      <c r="C725" s="128" t="s">
        <v>275</v>
      </c>
      <c r="D725" s="129" t="s">
        <v>271</v>
      </c>
      <c r="E725" s="423" t="s">
        <v>272</v>
      </c>
      <c r="F725" s="424"/>
      <c r="G725" s="423" t="s">
        <v>273</v>
      </c>
      <c r="H725" s="424"/>
      <c r="I725" s="423" t="s">
        <v>274</v>
      </c>
      <c r="J725" s="424"/>
    </row>
    <row r="726" spans="3:10" ht="15">
      <c r="C726" s="127" t="s">
        <v>232</v>
      </c>
      <c r="D726" s="394" t="s">
        <v>559</v>
      </c>
      <c r="E726" s="412" t="s">
        <v>560</v>
      </c>
      <c r="F726" s="413"/>
      <c r="G726" s="412" t="s">
        <v>561</v>
      </c>
      <c r="H726" s="413"/>
      <c r="I726" s="412" t="s">
        <v>562</v>
      </c>
      <c r="J726" s="413"/>
    </row>
    <row r="727" spans="3:10" ht="15">
      <c r="C727" s="127" t="s">
        <v>276</v>
      </c>
      <c r="D727" s="394" t="s">
        <v>563</v>
      </c>
      <c r="E727" s="412" t="s">
        <v>564</v>
      </c>
      <c r="F727" s="413"/>
      <c r="G727" s="412" t="s">
        <v>601</v>
      </c>
      <c r="H727" s="413"/>
      <c r="I727" s="412" t="s">
        <v>565</v>
      </c>
      <c r="J727" s="413"/>
    </row>
    <row r="728" spans="3:10" ht="15">
      <c r="C728" s="127" t="s">
        <v>277</v>
      </c>
      <c r="D728" s="394" t="s">
        <v>566</v>
      </c>
      <c r="E728" s="412" t="s">
        <v>567</v>
      </c>
      <c r="F728" s="413"/>
      <c r="G728" s="412" t="s">
        <v>568</v>
      </c>
      <c r="H728" s="413"/>
      <c r="I728" s="412" t="s">
        <v>569</v>
      </c>
      <c r="J728" s="413"/>
    </row>
    <row r="729" spans="3:10" ht="15">
      <c r="C729" s="127" t="s">
        <v>278</v>
      </c>
      <c r="D729" s="394" t="s">
        <v>556</v>
      </c>
      <c r="E729" s="412" t="s">
        <v>570</v>
      </c>
      <c r="F729" s="413"/>
      <c r="G729" s="412" t="s">
        <v>571</v>
      </c>
      <c r="H729" s="413"/>
      <c r="I729" s="412" t="s">
        <v>572</v>
      </c>
      <c r="J729" s="413"/>
    </row>
    <row r="730" spans="3:10" ht="15">
      <c r="C730" s="127" t="s">
        <v>279</v>
      </c>
      <c r="D730" s="394" t="s">
        <v>573</v>
      </c>
      <c r="E730" s="412" t="s">
        <v>574</v>
      </c>
      <c r="F730" s="413"/>
      <c r="G730" s="412" t="s">
        <v>575</v>
      </c>
      <c r="H730" s="413"/>
      <c r="I730" s="412" t="s">
        <v>576</v>
      </c>
      <c r="J730" s="413"/>
    </row>
    <row r="731" spans="3:10" ht="15">
      <c r="C731" s="127" t="s">
        <v>224</v>
      </c>
      <c r="D731" s="394" t="s">
        <v>577</v>
      </c>
      <c r="E731" s="412" t="s">
        <v>564</v>
      </c>
      <c r="F731" s="413"/>
      <c r="G731" s="412" t="s">
        <v>578</v>
      </c>
      <c r="H731" s="413"/>
      <c r="I731" s="412" t="s">
        <v>579</v>
      </c>
      <c r="J731" s="413"/>
    </row>
    <row r="732" spans="3:10" ht="15">
      <c r="C732" s="127" t="s">
        <v>280</v>
      </c>
      <c r="D732" s="394" t="s">
        <v>580</v>
      </c>
      <c r="E732" s="412" t="s">
        <v>581</v>
      </c>
      <c r="F732" s="413"/>
      <c r="G732" s="412" t="s">
        <v>582</v>
      </c>
      <c r="H732" s="413"/>
      <c r="I732" s="412" t="s">
        <v>583</v>
      </c>
      <c r="J732" s="413"/>
    </row>
    <row r="733" spans="3:10" ht="15">
      <c r="C733" s="127" t="s">
        <v>281</v>
      </c>
      <c r="D733" s="394" t="s">
        <v>584</v>
      </c>
      <c r="E733" s="412" t="s">
        <v>585</v>
      </c>
      <c r="F733" s="413"/>
      <c r="G733" s="412" t="s">
        <v>586</v>
      </c>
      <c r="H733" s="413"/>
      <c r="I733" s="412" t="s">
        <v>587</v>
      </c>
      <c r="J733" s="413"/>
    </row>
    <row r="734" spans="3:10" ht="15">
      <c r="C734" s="127" t="s">
        <v>226</v>
      </c>
      <c r="D734" s="394" t="s">
        <v>588</v>
      </c>
      <c r="E734" s="412" t="s">
        <v>589</v>
      </c>
      <c r="F734" s="413"/>
      <c r="G734" s="412" t="s">
        <v>590</v>
      </c>
      <c r="H734" s="413"/>
      <c r="I734" s="412" t="s">
        <v>591</v>
      </c>
      <c r="J734" s="413"/>
    </row>
    <row r="735" spans="3:10" ht="15">
      <c r="C735" s="127" t="s">
        <v>282</v>
      </c>
      <c r="D735" s="394" t="s">
        <v>592</v>
      </c>
      <c r="E735" s="412" t="s">
        <v>593</v>
      </c>
      <c r="F735" s="413"/>
      <c r="G735" s="412" t="s">
        <v>594</v>
      </c>
      <c r="H735" s="413"/>
      <c r="I735" s="412" t="s">
        <v>595</v>
      </c>
      <c r="J735" s="413"/>
    </row>
    <row r="736" spans="3:10" ht="15">
      <c r="C736" s="124" t="s">
        <v>283</v>
      </c>
      <c r="D736" s="420" t="s">
        <v>596</v>
      </c>
      <c r="E736" s="414" t="s">
        <v>597</v>
      </c>
      <c r="F736" s="415"/>
      <c r="G736" s="414" t="s">
        <v>603</v>
      </c>
      <c r="H736" s="415"/>
      <c r="I736" s="414" t="s">
        <v>598</v>
      </c>
      <c r="J736" s="415"/>
    </row>
    <row r="737" spans="3:10" ht="15">
      <c r="C737" s="126" t="s">
        <v>284</v>
      </c>
      <c r="D737" s="421"/>
      <c r="E737" s="416"/>
      <c r="F737" s="417"/>
      <c r="G737" s="416"/>
      <c r="H737" s="417"/>
      <c r="I737" s="416"/>
      <c r="J737" s="417"/>
    </row>
    <row r="738" spans="3:10" ht="15">
      <c r="C738" s="36" t="s">
        <v>285</v>
      </c>
      <c r="D738" s="422"/>
      <c r="E738" s="418"/>
      <c r="F738" s="419"/>
      <c r="G738" s="418"/>
      <c r="H738" s="419"/>
      <c r="I738" s="418"/>
      <c r="J738" s="419"/>
    </row>
    <row r="739" spans="3:10" ht="15">
      <c r="C739" s="124" t="s">
        <v>286</v>
      </c>
      <c r="D739" s="420" t="s">
        <v>599</v>
      </c>
      <c r="E739" s="414" t="s">
        <v>600</v>
      </c>
      <c r="F739" s="415"/>
      <c r="G739" s="414" t="s">
        <v>604</v>
      </c>
      <c r="H739" s="415"/>
      <c r="I739" s="414" t="s">
        <v>602</v>
      </c>
      <c r="J739" s="415"/>
    </row>
    <row r="740" spans="3:10" ht="15">
      <c r="C740" s="125" t="s">
        <v>287</v>
      </c>
      <c r="D740" s="422"/>
      <c r="E740" s="418"/>
      <c r="F740" s="419"/>
      <c r="G740" s="418"/>
      <c r="H740" s="419"/>
      <c r="I740" s="418"/>
      <c r="J740" s="419"/>
    </row>
    <row r="742" spans="1:18" ht="15">
      <c r="A742" s="234"/>
      <c r="B742" s="70"/>
      <c r="C742" s="234"/>
      <c r="D742" s="70"/>
      <c r="E742" s="234"/>
      <c r="F742" s="234"/>
      <c r="G742" s="409"/>
      <c r="H742" s="408"/>
      <c r="I742" s="408"/>
      <c r="J742" s="408"/>
      <c r="K742" s="408"/>
      <c r="L742" s="408"/>
      <c r="M742" s="409"/>
      <c r="N742" s="408"/>
      <c r="O742" s="409"/>
      <c r="P742" s="235"/>
      <c r="Q742" s="236"/>
      <c r="R742" s="237"/>
    </row>
    <row r="743" spans="1:18" ht="15">
      <c r="A743" s="70"/>
      <c r="B743" s="70"/>
      <c r="C743" s="70"/>
      <c r="D743" s="234"/>
      <c r="E743" s="234"/>
      <c r="F743" s="234"/>
      <c r="G743" s="409"/>
      <c r="H743" s="408"/>
      <c r="I743" s="408"/>
      <c r="J743" s="408"/>
      <c r="K743" s="408"/>
      <c r="L743" s="408"/>
      <c r="M743" s="409"/>
      <c r="N743" s="408"/>
      <c r="O743" s="409"/>
      <c r="P743" s="235"/>
      <c r="Q743" s="236"/>
      <c r="R743" s="70"/>
    </row>
    <row r="744" spans="1:18" ht="15">
      <c r="A744" s="70"/>
      <c r="B744" s="70"/>
      <c r="C744" s="70"/>
      <c r="D744" s="234"/>
      <c r="E744" s="234"/>
      <c r="F744" s="234"/>
      <c r="G744" s="409"/>
      <c r="H744" s="408"/>
      <c r="I744" s="408"/>
      <c r="J744" s="408"/>
      <c r="K744" s="408"/>
      <c r="L744" s="408"/>
      <c r="M744" s="409"/>
      <c r="N744" s="408"/>
      <c r="O744" s="409"/>
      <c r="P744" s="235"/>
      <c r="Q744" s="236"/>
      <c r="R744" s="70"/>
    </row>
    <row r="745" spans="1:18" ht="15">
      <c r="A745" s="70"/>
      <c r="B745" s="70"/>
      <c r="C745" s="70"/>
      <c r="D745" s="234"/>
      <c r="E745" s="234"/>
      <c r="F745" s="238"/>
      <c r="G745" s="409"/>
      <c r="H745" s="408"/>
      <c r="I745" s="408"/>
      <c r="J745" s="408"/>
      <c r="K745" s="408"/>
      <c r="L745" s="408"/>
      <c r="M745" s="409"/>
      <c r="N745" s="408"/>
      <c r="O745" s="409"/>
      <c r="P745" s="235"/>
      <c r="Q745" s="236"/>
      <c r="R745" s="70"/>
    </row>
    <row r="746" spans="1:18" ht="15">
      <c r="A746" s="70"/>
      <c r="B746" s="70"/>
      <c r="C746" s="70"/>
      <c r="D746" s="234"/>
      <c r="E746" s="234"/>
      <c r="F746" s="238"/>
      <c r="G746" s="409"/>
      <c r="H746" s="408"/>
      <c r="I746" s="408"/>
      <c r="J746" s="408"/>
      <c r="K746" s="408"/>
      <c r="L746" s="408"/>
      <c r="M746" s="409"/>
      <c r="N746" s="408"/>
      <c r="O746" s="409"/>
      <c r="P746" s="235"/>
      <c r="Q746" s="236"/>
      <c r="R746" s="70"/>
    </row>
    <row r="747" spans="1:18" ht="15">
      <c r="A747" s="70"/>
      <c r="B747" s="70"/>
      <c r="C747" s="70"/>
      <c r="D747" s="234"/>
      <c r="E747" s="234"/>
      <c r="F747" s="238"/>
      <c r="G747" s="409"/>
      <c r="H747" s="408"/>
      <c r="I747" s="408"/>
      <c r="J747" s="408"/>
      <c r="K747" s="408"/>
      <c r="L747" s="408"/>
      <c r="M747" s="409"/>
      <c r="N747" s="408"/>
      <c r="O747" s="409"/>
      <c r="P747" s="239"/>
      <c r="Q747" s="236"/>
      <c r="R747" s="240"/>
    </row>
    <row r="748" spans="1:18" ht="15">
      <c r="A748" s="234"/>
      <c r="B748" s="70"/>
      <c r="C748" s="234"/>
      <c r="D748" s="238"/>
      <c r="E748" s="238"/>
      <c r="F748" s="238"/>
      <c r="G748" s="408"/>
      <c r="H748" s="408"/>
      <c r="I748" s="408"/>
      <c r="J748" s="408"/>
      <c r="K748" s="408"/>
      <c r="L748" s="408"/>
      <c r="M748" s="408"/>
      <c r="N748" s="409"/>
      <c r="O748" s="409"/>
      <c r="P748" s="235"/>
      <c r="Q748" s="236"/>
      <c r="R748" s="237"/>
    </row>
    <row r="749" spans="1:18" ht="15">
      <c r="A749" s="70"/>
      <c r="B749" s="70"/>
      <c r="C749" s="70"/>
      <c r="D749" s="238"/>
      <c r="E749" s="238"/>
      <c r="F749" s="238"/>
      <c r="G749" s="408"/>
      <c r="H749" s="408"/>
      <c r="I749" s="408"/>
      <c r="J749" s="408"/>
      <c r="K749" s="408"/>
      <c r="L749" s="408"/>
      <c r="M749" s="408"/>
      <c r="N749" s="409"/>
      <c r="O749" s="409"/>
      <c r="P749" s="235"/>
      <c r="Q749" s="236"/>
      <c r="R749" s="70"/>
    </row>
    <row r="750" spans="1:18" ht="15">
      <c r="A750" s="70"/>
      <c r="B750" s="70"/>
      <c r="C750" s="70"/>
      <c r="D750" s="238"/>
      <c r="E750" s="241"/>
      <c r="F750" s="238"/>
      <c r="G750" s="408"/>
      <c r="H750" s="408"/>
      <c r="I750" s="408"/>
      <c r="J750" s="408"/>
      <c r="K750" s="408"/>
      <c r="L750" s="408"/>
      <c r="M750" s="408"/>
      <c r="N750" s="409"/>
      <c r="O750" s="409"/>
      <c r="P750" s="235"/>
      <c r="Q750" s="236"/>
      <c r="R750" s="70"/>
    </row>
    <row r="751" spans="1:18" ht="15">
      <c r="A751" s="70"/>
      <c r="B751" s="70"/>
      <c r="C751" s="70"/>
      <c r="D751" s="238"/>
      <c r="E751" s="238"/>
      <c r="F751" s="238"/>
      <c r="G751" s="408"/>
      <c r="H751" s="408"/>
      <c r="I751" s="408"/>
      <c r="J751" s="408"/>
      <c r="K751" s="408"/>
      <c r="L751" s="408"/>
      <c r="M751" s="408"/>
      <c r="N751" s="409"/>
      <c r="O751" s="409"/>
      <c r="P751" s="239"/>
      <c r="Q751" s="236"/>
      <c r="R751" s="240"/>
    </row>
    <row r="752" spans="1:18" ht="15">
      <c r="A752" s="70"/>
      <c r="B752" s="70"/>
      <c r="C752" s="70"/>
      <c r="D752" s="238"/>
      <c r="E752" s="242"/>
      <c r="F752" s="242"/>
      <c r="G752" s="408"/>
      <c r="H752" s="409"/>
      <c r="I752" s="409"/>
      <c r="J752" s="408"/>
      <c r="K752" s="408"/>
      <c r="L752" s="408"/>
      <c r="M752" s="409"/>
      <c r="N752" s="409"/>
      <c r="O752" s="409"/>
      <c r="P752" s="239"/>
      <c r="Q752" s="236"/>
      <c r="R752" s="70"/>
    </row>
    <row r="753" spans="1:18" ht="15">
      <c r="A753" s="70"/>
      <c r="B753" s="70"/>
      <c r="C753" s="70"/>
      <c r="D753" s="238"/>
      <c r="E753" s="243"/>
      <c r="F753" s="242"/>
      <c r="G753" s="408"/>
      <c r="H753" s="409"/>
      <c r="I753" s="409"/>
      <c r="J753" s="408"/>
      <c r="K753" s="408"/>
      <c r="L753" s="408"/>
      <c r="M753" s="409"/>
      <c r="N753" s="409"/>
      <c r="O753" s="409"/>
      <c r="P753" s="239"/>
      <c r="Q753" s="236"/>
      <c r="R753" s="70"/>
    </row>
    <row r="754" spans="1:18" ht="15">
      <c r="A754" s="70"/>
      <c r="B754" s="70"/>
      <c r="C754" s="70"/>
      <c r="D754" s="238"/>
      <c r="E754" s="242"/>
      <c r="F754" s="242"/>
      <c r="G754" s="408"/>
      <c r="H754" s="409"/>
      <c r="I754" s="409"/>
      <c r="J754" s="408"/>
      <c r="K754" s="408"/>
      <c r="L754" s="408"/>
      <c r="M754" s="409"/>
      <c r="N754" s="409"/>
      <c r="O754" s="409"/>
      <c r="P754" s="239"/>
      <c r="Q754" s="236"/>
      <c r="R754" s="70"/>
    </row>
    <row r="755" spans="1:18" ht="15">
      <c r="A755" s="70"/>
      <c r="B755" s="70"/>
      <c r="C755" s="70"/>
      <c r="D755" s="238"/>
      <c r="E755" s="238"/>
      <c r="F755" s="238"/>
      <c r="G755" s="408"/>
      <c r="H755" s="409"/>
      <c r="I755" s="409"/>
      <c r="J755" s="408"/>
      <c r="K755" s="408"/>
      <c r="L755" s="408"/>
      <c r="M755" s="409"/>
      <c r="N755" s="409"/>
      <c r="O755" s="409"/>
      <c r="P755" s="239"/>
      <c r="Q755" s="236"/>
      <c r="R755" s="70"/>
    </row>
    <row r="756" spans="1:18" ht="15">
      <c r="A756" s="70"/>
      <c r="B756" s="70"/>
      <c r="C756" s="70"/>
      <c r="D756" s="238"/>
      <c r="E756" s="242"/>
      <c r="F756" s="243"/>
      <c r="G756" s="408"/>
      <c r="H756" s="409"/>
      <c r="I756" s="409"/>
      <c r="J756" s="408"/>
      <c r="K756" s="408"/>
      <c r="L756" s="408"/>
      <c r="M756" s="409"/>
      <c r="N756" s="409"/>
      <c r="O756" s="409"/>
      <c r="P756" s="239"/>
      <c r="Q756" s="236"/>
      <c r="R756" s="70"/>
    </row>
    <row r="757" spans="1:18" ht="15">
      <c r="A757" s="70"/>
      <c r="B757" s="70"/>
      <c r="C757" s="70"/>
      <c r="D757" s="238"/>
      <c r="E757" s="238"/>
      <c r="F757" s="238"/>
      <c r="G757" s="408"/>
      <c r="H757" s="409"/>
      <c r="I757" s="409"/>
      <c r="J757" s="408"/>
      <c r="K757" s="408"/>
      <c r="L757" s="408"/>
      <c r="M757" s="409"/>
      <c r="N757" s="409"/>
      <c r="O757" s="409"/>
      <c r="P757" s="239"/>
      <c r="Q757" s="236"/>
      <c r="R757" s="70"/>
    </row>
    <row r="758" spans="1:18" ht="15">
      <c r="A758" s="70"/>
      <c r="B758" s="70"/>
      <c r="C758" s="70"/>
      <c r="D758" s="238"/>
      <c r="E758" s="238"/>
      <c r="F758" s="238"/>
      <c r="G758" s="408"/>
      <c r="H758" s="409"/>
      <c r="I758" s="409"/>
      <c r="J758" s="408"/>
      <c r="K758" s="408"/>
      <c r="L758" s="408"/>
      <c r="M758" s="409"/>
      <c r="N758" s="409"/>
      <c r="O758" s="409"/>
      <c r="P758" s="239"/>
      <c r="Q758" s="236"/>
      <c r="R758" s="240"/>
    </row>
    <row r="759" spans="1:18" ht="15">
      <c r="A759" s="234"/>
      <c r="B759" s="234"/>
      <c r="C759" s="234"/>
      <c r="D759" s="70"/>
      <c r="E759" s="70"/>
      <c r="F759" s="70"/>
      <c r="G759" s="408"/>
      <c r="H759" s="408"/>
      <c r="I759" s="408"/>
      <c r="J759" s="408"/>
      <c r="K759" s="408"/>
      <c r="L759" s="408"/>
      <c r="M759" s="408"/>
      <c r="N759" s="408"/>
      <c r="O759" s="409"/>
      <c r="P759" s="244"/>
      <c r="Q759" s="236"/>
      <c r="R759" s="237"/>
    </row>
    <row r="760" spans="1:18" ht="15">
      <c r="A760" s="234"/>
      <c r="B760" s="234"/>
      <c r="C760" s="234"/>
      <c r="D760" s="70"/>
      <c r="E760" s="245"/>
      <c r="F760" s="246"/>
      <c r="G760" s="408"/>
      <c r="H760" s="408"/>
      <c r="I760" s="408"/>
      <c r="J760" s="408"/>
      <c r="K760" s="408"/>
      <c r="L760" s="408"/>
      <c r="M760" s="408"/>
      <c r="N760" s="408"/>
      <c r="O760" s="409"/>
      <c r="P760" s="244"/>
      <c r="Q760" s="236"/>
      <c r="R760" s="237"/>
    </row>
    <row r="761" spans="1:18" ht="15">
      <c r="A761" s="70"/>
      <c r="B761" s="70"/>
      <c r="C761" s="70"/>
      <c r="D761" s="70"/>
      <c r="E761" s="234"/>
      <c r="F761" s="234"/>
      <c r="G761" s="408"/>
      <c r="H761" s="408"/>
      <c r="I761" s="408"/>
      <c r="J761" s="408"/>
      <c r="K761" s="408"/>
      <c r="L761" s="408"/>
      <c r="M761" s="408"/>
      <c r="N761" s="408"/>
      <c r="O761" s="409"/>
      <c r="P761" s="244"/>
      <c r="Q761" s="236"/>
      <c r="R761" s="240"/>
    </row>
    <row r="762" spans="1:18" ht="15">
      <c r="A762" s="234"/>
      <c r="B762" s="70"/>
      <c r="C762" s="234"/>
      <c r="D762" s="70"/>
      <c r="E762" s="234"/>
      <c r="F762" s="234"/>
      <c r="G762" s="408"/>
      <c r="H762" s="408"/>
      <c r="I762" s="408"/>
      <c r="J762" s="408"/>
      <c r="K762" s="408"/>
      <c r="L762" s="408"/>
      <c r="M762" s="409"/>
      <c r="N762" s="409"/>
      <c r="O762" s="409"/>
      <c r="P762" s="244"/>
      <c r="Q762" s="236"/>
      <c r="R762" s="237"/>
    </row>
    <row r="763" spans="1:18" ht="15">
      <c r="A763" s="70"/>
      <c r="B763" s="70"/>
      <c r="C763" s="70"/>
      <c r="D763" s="70"/>
      <c r="E763" s="234"/>
      <c r="F763" s="234"/>
      <c r="G763" s="408"/>
      <c r="H763" s="408"/>
      <c r="I763" s="408"/>
      <c r="J763" s="408"/>
      <c r="K763" s="408"/>
      <c r="L763" s="408"/>
      <c r="M763" s="409"/>
      <c r="N763" s="409"/>
      <c r="O763" s="409"/>
      <c r="P763" s="244"/>
      <c r="Q763" s="236"/>
      <c r="R763" s="70"/>
    </row>
    <row r="764" spans="1:18" ht="15">
      <c r="A764" s="70"/>
      <c r="B764" s="70"/>
      <c r="C764" s="70"/>
      <c r="D764" s="70"/>
      <c r="E764" s="70"/>
      <c r="F764" s="70"/>
      <c r="G764" s="408"/>
      <c r="H764" s="408"/>
      <c r="I764" s="408"/>
      <c r="J764" s="408"/>
      <c r="K764" s="408"/>
      <c r="L764" s="408"/>
      <c r="M764" s="409"/>
      <c r="N764" s="409"/>
      <c r="O764" s="409"/>
      <c r="P764" s="244"/>
      <c r="Q764" s="236"/>
      <c r="R764" s="240"/>
    </row>
    <row r="765" spans="1:18" ht="15">
      <c r="A765" s="70"/>
      <c r="B765" s="70"/>
      <c r="C765" s="234"/>
      <c r="D765" s="70"/>
      <c r="E765" s="234"/>
      <c r="F765" s="234"/>
      <c r="G765" s="70"/>
      <c r="H765" s="70"/>
      <c r="I765" s="70"/>
      <c r="J765" s="234"/>
      <c r="K765" s="70"/>
      <c r="L765" s="70"/>
      <c r="M765" s="70"/>
      <c r="N765" s="247"/>
      <c r="O765" s="247"/>
      <c r="P765" s="244"/>
      <c r="Q765" s="236"/>
      <c r="R765" s="248"/>
    </row>
    <row r="766" spans="1:18" ht="15">
      <c r="A766" s="70"/>
      <c r="B766" s="249"/>
      <c r="C766" s="70"/>
      <c r="D766" s="70"/>
      <c r="E766" s="70"/>
      <c r="F766" s="70"/>
      <c r="G766" s="49"/>
      <c r="H766" s="86"/>
      <c r="I766" s="49"/>
      <c r="J766" s="50"/>
      <c r="K766" s="49"/>
      <c r="L766" s="49"/>
      <c r="M766" s="49"/>
      <c r="N766" s="49"/>
      <c r="O766" s="86"/>
      <c r="P766" s="250"/>
      <c r="Q766" s="251"/>
      <c r="R766" s="240"/>
    </row>
  </sheetData>
  <sheetProtection/>
  <mergeCells count="829">
    <mergeCell ref="O694:O703"/>
    <mergeCell ref="O713:O714"/>
    <mergeCell ref="H631:H636"/>
    <mergeCell ref="I631:I636"/>
    <mergeCell ref="J640:J646"/>
    <mergeCell ref="J688:J693"/>
    <mergeCell ref="K640:K646"/>
    <mergeCell ref="J637:J639"/>
    <mergeCell ref="J647:J649"/>
    <mergeCell ref="H640:H646"/>
    <mergeCell ref="K457:K459"/>
    <mergeCell ref="L474:L478"/>
    <mergeCell ref="I640:I646"/>
    <mergeCell ref="J481:J489"/>
    <mergeCell ref="J609:J612"/>
    <mergeCell ref="J631:J636"/>
    <mergeCell ref="K631:K636"/>
    <mergeCell ref="L640:L646"/>
    <mergeCell ref="K481:K489"/>
    <mergeCell ref="K526:K530"/>
    <mergeCell ref="N466:N473"/>
    <mergeCell ref="K386:K387"/>
    <mergeCell ref="L386:L387"/>
    <mergeCell ref="M386:M387"/>
    <mergeCell ref="K450:K454"/>
    <mergeCell ref="K447:K448"/>
    <mergeCell ref="K430:K436"/>
    <mergeCell ref="K466:K473"/>
    <mergeCell ref="L447:L448"/>
    <mergeCell ref="M447:M448"/>
    <mergeCell ref="L450:L454"/>
    <mergeCell ref="L407:L417"/>
    <mergeCell ref="K378:K381"/>
    <mergeCell ref="L430:L436"/>
    <mergeCell ref="K389:K392"/>
    <mergeCell ref="L389:L392"/>
    <mergeCell ref="L422:L424"/>
    <mergeCell ref="L378:L381"/>
    <mergeCell ref="L466:L473"/>
    <mergeCell ref="L457:L459"/>
    <mergeCell ref="L455:L456"/>
    <mergeCell ref="M457:M459"/>
    <mergeCell ref="M455:M456"/>
    <mergeCell ref="M466:M473"/>
    <mergeCell ref="N631:N636"/>
    <mergeCell ref="N599:N605"/>
    <mergeCell ref="L599:L605"/>
    <mergeCell ref="M619:M624"/>
    <mergeCell ref="L619:L624"/>
    <mergeCell ref="N474:N478"/>
    <mergeCell ref="M526:M530"/>
    <mergeCell ref="L481:L489"/>
    <mergeCell ref="L570:L573"/>
    <mergeCell ref="N526:N530"/>
    <mergeCell ref="N609:N612"/>
    <mergeCell ref="L526:L530"/>
    <mergeCell ref="L555:L559"/>
    <mergeCell ref="L523:L524"/>
    <mergeCell ref="L499:L502"/>
    <mergeCell ref="O490:O493"/>
    <mergeCell ref="M550:M554"/>
    <mergeCell ref="O647:O649"/>
    <mergeCell ref="L631:L636"/>
    <mergeCell ref="M631:M636"/>
    <mergeCell ref="O637:O639"/>
    <mergeCell ref="O640:O646"/>
    <mergeCell ref="L637:L639"/>
    <mergeCell ref="O631:O636"/>
    <mergeCell ref="M637:M639"/>
    <mergeCell ref="N637:N639"/>
    <mergeCell ref="L647:L649"/>
    <mergeCell ref="G637:G639"/>
    <mergeCell ref="H637:H639"/>
    <mergeCell ref="K637:K639"/>
    <mergeCell ref="I647:I649"/>
    <mergeCell ref="N647:N649"/>
    <mergeCell ref="M640:M646"/>
    <mergeCell ref="N640:N646"/>
    <mergeCell ref="K647:K649"/>
    <mergeCell ref="M647:M649"/>
    <mergeCell ref="I637:I639"/>
    <mergeCell ref="K474:K478"/>
    <mergeCell ref="O619:O624"/>
    <mergeCell ref="H619:H624"/>
    <mergeCell ref="I619:I624"/>
    <mergeCell ref="K619:K624"/>
    <mergeCell ref="J619:J624"/>
    <mergeCell ref="N619:N624"/>
    <mergeCell ref="O609:O612"/>
    <mergeCell ref="N481:N489"/>
    <mergeCell ref="M599:M605"/>
    <mergeCell ref="L504:L506"/>
    <mergeCell ref="O481:O489"/>
    <mergeCell ref="N490:N493"/>
    <mergeCell ref="M523:M524"/>
    <mergeCell ref="K504:K506"/>
    <mergeCell ref="J490:J493"/>
    <mergeCell ref="K523:K524"/>
    <mergeCell ref="K499:K502"/>
    <mergeCell ref="J504:J506"/>
    <mergeCell ref="M504:M506"/>
    <mergeCell ref="M533:M536"/>
    <mergeCell ref="M555:M559"/>
    <mergeCell ref="L533:L536"/>
    <mergeCell ref="O474:O478"/>
    <mergeCell ref="K490:K493"/>
    <mergeCell ref="M474:M478"/>
    <mergeCell ref="O504:O506"/>
    <mergeCell ref="N523:O523"/>
    <mergeCell ref="L490:L493"/>
    <mergeCell ref="O259:O261"/>
    <mergeCell ref="N298:O298"/>
    <mergeCell ref="N297:O297"/>
    <mergeCell ref="O455:O456"/>
    <mergeCell ref="N447:O447"/>
    <mergeCell ref="M481:M489"/>
    <mergeCell ref="M450:M454"/>
    <mergeCell ref="M422:M424"/>
    <mergeCell ref="M430:M436"/>
    <mergeCell ref="M389:M392"/>
    <mergeCell ref="N344:N348"/>
    <mergeCell ref="N422:N424"/>
    <mergeCell ref="N340:N343"/>
    <mergeCell ref="K301:K307"/>
    <mergeCell ref="K311:K314"/>
    <mergeCell ref="N355:N359"/>
    <mergeCell ref="N378:N381"/>
    <mergeCell ref="L375:L376"/>
    <mergeCell ref="K407:K417"/>
    <mergeCell ref="M407:M417"/>
    <mergeCell ref="O311:O314"/>
    <mergeCell ref="O333:O339"/>
    <mergeCell ref="N375:O375"/>
    <mergeCell ref="K399:K405"/>
    <mergeCell ref="M301:M307"/>
    <mergeCell ref="L301:L307"/>
    <mergeCell ref="L340:L343"/>
    <mergeCell ref="K375:K376"/>
    <mergeCell ref="N321:N326"/>
    <mergeCell ref="N327:N331"/>
    <mergeCell ref="K298:K299"/>
    <mergeCell ref="K259:K261"/>
    <mergeCell ref="L259:L261"/>
    <mergeCell ref="M246:M258"/>
    <mergeCell ref="M298:M299"/>
    <mergeCell ref="L298:L299"/>
    <mergeCell ref="K246:K258"/>
    <mergeCell ref="O382:O383"/>
    <mergeCell ref="O301:O307"/>
    <mergeCell ref="N246:N258"/>
    <mergeCell ref="N236:N239"/>
    <mergeCell ref="L355:L359"/>
    <mergeCell ref="L246:L258"/>
    <mergeCell ref="O246:O258"/>
    <mergeCell ref="L265:L268"/>
    <mergeCell ref="N259:N261"/>
    <mergeCell ref="N382:N383"/>
    <mergeCell ref="K327:K331"/>
    <mergeCell ref="K333:K339"/>
    <mergeCell ref="L344:L348"/>
    <mergeCell ref="N374:O374"/>
    <mergeCell ref="K374:M374"/>
    <mergeCell ref="H378:H381"/>
    <mergeCell ref="I378:I381"/>
    <mergeCell ref="M375:M376"/>
    <mergeCell ref="O340:O343"/>
    <mergeCell ref="O327:O331"/>
    <mergeCell ref="O673:O675"/>
    <mergeCell ref="I407:I417"/>
    <mergeCell ref="J407:J417"/>
    <mergeCell ref="O599:O605"/>
    <mergeCell ref="O457:O459"/>
    <mergeCell ref="G422:G424"/>
    <mergeCell ref="H422:H424"/>
    <mergeCell ref="O526:O530"/>
    <mergeCell ref="K550:K554"/>
    <mergeCell ref="L550:L554"/>
    <mergeCell ref="G670:I670"/>
    <mergeCell ref="K670:K671"/>
    <mergeCell ref="L670:L671"/>
    <mergeCell ref="M670:M671"/>
    <mergeCell ref="J399:J405"/>
    <mergeCell ref="H430:H436"/>
    <mergeCell ref="M596:M597"/>
    <mergeCell ref="M490:M493"/>
    <mergeCell ref="M499:M502"/>
    <mergeCell ref="L543:L549"/>
    <mergeCell ref="M570:M573"/>
    <mergeCell ref="N595:O595"/>
    <mergeCell ref="K570:K573"/>
    <mergeCell ref="O422:O424"/>
    <mergeCell ref="O466:O473"/>
    <mergeCell ref="L596:L597"/>
    <mergeCell ref="N455:N456"/>
    <mergeCell ref="K455:K456"/>
    <mergeCell ref="O450:O454"/>
    <mergeCell ref="O430:O436"/>
    <mergeCell ref="O678:O681"/>
    <mergeCell ref="O499:O502"/>
    <mergeCell ref="N596:O596"/>
    <mergeCell ref="N504:N506"/>
    <mergeCell ref="N499:N502"/>
    <mergeCell ref="N673:N675"/>
    <mergeCell ref="N678:N681"/>
    <mergeCell ref="N669:O669"/>
    <mergeCell ref="O555:O559"/>
    <mergeCell ref="O550:O554"/>
    <mergeCell ref="N688:N693"/>
    <mergeCell ref="I678:I681"/>
    <mergeCell ref="J678:J681"/>
    <mergeCell ref="G705:G707"/>
    <mergeCell ref="H705:H707"/>
    <mergeCell ref="I705:I707"/>
    <mergeCell ref="J705:J707"/>
    <mergeCell ref="M705:M707"/>
    <mergeCell ref="N694:N703"/>
    <mergeCell ref="L705:L707"/>
    <mergeCell ref="K705:K707"/>
    <mergeCell ref="N713:N714"/>
    <mergeCell ref="H713:H714"/>
    <mergeCell ref="O705:O707"/>
    <mergeCell ref="N705:N707"/>
    <mergeCell ref="I694:I703"/>
    <mergeCell ref="I713:I714"/>
    <mergeCell ref="J713:J714"/>
    <mergeCell ref="K694:K703"/>
    <mergeCell ref="K713:K714"/>
    <mergeCell ref="E669:F669"/>
    <mergeCell ref="G669:I669"/>
    <mergeCell ref="K669:M669"/>
    <mergeCell ref="J694:J703"/>
    <mergeCell ref="L694:L703"/>
    <mergeCell ref="M694:M703"/>
    <mergeCell ref="K688:K693"/>
    <mergeCell ref="H694:H703"/>
    <mergeCell ref="J673:J675"/>
    <mergeCell ref="H678:H681"/>
    <mergeCell ref="M688:M693"/>
    <mergeCell ref="G678:G681"/>
    <mergeCell ref="M673:M675"/>
    <mergeCell ref="M678:M681"/>
    <mergeCell ref="L673:L675"/>
    <mergeCell ref="I688:I693"/>
    <mergeCell ref="H688:H693"/>
    <mergeCell ref="L678:L681"/>
    <mergeCell ref="K673:K675"/>
    <mergeCell ref="L688:L693"/>
    <mergeCell ref="N450:N454"/>
    <mergeCell ref="N446:O446"/>
    <mergeCell ref="N430:N436"/>
    <mergeCell ref="G457:G459"/>
    <mergeCell ref="J474:J478"/>
    <mergeCell ref="O688:O693"/>
    <mergeCell ref="N670:O670"/>
    <mergeCell ref="G673:G675"/>
    <mergeCell ref="N457:N459"/>
    <mergeCell ref="G688:G693"/>
    <mergeCell ref="G407:G417"/>
    <mergeCell ref="G430:G436"/>
    <mergeCell ref="G447:I447"/>
    <mergeCell ref="I474:I478"/>
    <mergeCell ref="J450:J454"/>
    <mergeCell ref="J457:J459"/>
    <mergeCell ref="J466:J473"/>
    <mergeCell ref="H457:H459"/>
    <mergeCell ref="G474:G478"/>
    <mergeCell ref="G450:G454"/>
    <mergeCell ref="H450:H454"/>
    <mergeCell ref="I457:I459"/>
    <mergeCell ref="G375:I375"/>
    <mergeCell ref="I450:I454"/>
    <mergeCell ref="J418:J421"/>
    <mergeCell ref="I430:I436"/>
    <mergeCell ref="I418:I421"/>
    <mergeCell ref="I422:I424"/>
    <mergeCell ref="H418:H421"/>
    <mergeCell ref="G418:G421"/>
    <mergeCell ref="J422:J424"/>
    <mergeCell ref="I466:I473"/>
    <mergeCell ref="I481:I489"/>
    <mergeCell ref="J340:J343"/>
    <mergeCell ref="I490:I493"/>
    <mergeCell ref="I504:I506"/>
    <mergeCell ref="I382:I383"/>
    <mergeCell ref="I399:I405"/>
    <mergeCell ref="J389:J392"/>
    <mergeCell ref="J327:J331"/>
    <mergeCell ref="J333:J339"/>
    <mergeCell ref="I333:I339"/>
    <mergeCell ref="H382:H383"/>
    <mergeCell ref="H407:H417"/>
    <mergeCell ref="H399:H405"/>
    <mergeCell ref="H389:H392"/>
    <mergeCell ref="J321:J326"/>
    <mergeCell ref="N91:N93"/>
    <mergeCell ref="M259:M261"/>
    <mergeCell ref="K229:K233"/>
    <mergeCell ref="M190:M193"/>
    <mergeCell ref="N226:O226"/>
    <mergeCell ref="N94:N97"/>
    <mergeCell ref="L91:L93"/>
    <mergeCell ref="M91:M93"/>
    <mergeCell ref="M152:M153"/>
    <mergeCell ref="M236:M239"/>
    <mergeCell ref="K234:K235"/>
    <mergeCell ref="L234:L235"/>
    <mergeCell ref="L236:L239"/>
    <mergeCell ref="K152:K153"/>
    <mergeCell ref="K159:K160"/>
    <mergeCell ref="K236:K239"/>
    <mergeCell ref="L229:L233"/>
    <mergeCell ref="M229:M233"/>
    <mergeCell ref="N78:O78"/>
    <mergeCell ref="N152:O152"/>
    <mergeCell ref="N83:N90"/>
    <mergeCell ref="L152:L153"/>
    <mergeCell ref="M83:M90"/>
    <mergeCell ref="L83:L90"/>
    <mergeCell ref="K78:M78"/>
    <mergeCell ref="K79:K80"/>
    <mergeCell ref="M79:M80"/>
    <mergeCell ref="N79:O79"/>
    <mergeCell ref="M185:M189"/>
    <mergeCell ref="M199:M206"/>
    <mergeCell ref="N199:N206"/>
    <mergeCell ref="O159:O160"/>
    <mergeCell ref="N159:N160"/>
    <mergeCell ref="N161:N163"/>
    <mergeCell ref="O161:O163"/>
    <mergeCell ref="N190:N193"/>
    <mergeCell ref="M179:M184"/>
    <mergeCell ref="O50:O54"/>
    <mergeCell ref="N38:N42"/>
    <mergeCell ref="L161:L163"/>
    <mergeCell ref="L185:L189"/>
    <mergeCell ref="L190:L193"/>
    <mergeCell ref="L170:L178"/>
    <mergeCell ref="K151:M151"/>
    <mergeCell ref="K155:K158"/>
    <mergeCell ref="M155:M158"/>
    <mergeCell ref="L159:L160"/>
    <mergeCell ref="O83:O90"/>
    <mergeCell ref="O94:O97"/>
    <mergeCell ref="N104:N109"/>
    <mergeCell ref="O104:O109"/>
    <mergeCell ref="O236:O239"/>
    <mergeCell ref="N229:N233"/>
    <mergeCell ref="O229:O233"/>
    <mergeCell ref="O91:O93"/>
    <mergeCell ref="O155:O158"/>
    <mergeCell ref="O199:O206"/>
    <mergeCell ref="J126:J127"/>
    <mergeCell ref="M118:M121"/>
    <mergeCell ref="M126:M127"/>
    <mergeCell ref="K126:K127"/>
    <mergeCell ref="L126:L127"/>
    <mergeCell ref="K50:K54"/>
    <mergeCell ref="M111:M117"/>
    <mergeCell ref="K83:K90"/>
    <mergeCell ref="K91:K93"/>
    <mergeCell ref="L79:L80"/>
    <mergeCell ref="H94:H97"/>
    <mergeCell ref="K118:K121"/>
    <mergeCell ref="L118:L121"/>
    <mergeCell ref="K104:K109"/>
    <mergeCell ref="L104:L109"/>
    <mergeCell ref="M104:M109"/>
    <mergeCell ref="J111:J117"/>
    <mergeCell ref="K111:K117"/>
    <mergeCell ref="L111:L117"/>
    <mergeCell ref="J94:J97"/>
    <mergeCell ref="A154:B154"/>
    <mergeCell ref="H155:H158"/>
    <mergeCell ref="I155:I158"/>
    <mergeCell ref="J155:J158"/>
    <mergeCell ref="G155:G158"/>
    <mergeCell ref="E151:F151"/>
    <mergeCell ref="G151:I151"/>
    <mergeCell ref="G152:I152"/>
    <mergeCell ref="A81:B81"/>
    <mergeCell ref="G83:G90"/>
    <mergeCell ref="H83:H90"/>
    <mergeCell ref="I83:I90"/>
    <mergeCell ref="J83:J90"/>
    <mergeCell ref="K199:K206"/>
    <mergeCell ref="K190:K193"/>
    <mergeCell ref="K179:K184"/>
    <mergeCell ref="K170:K178"/>
    <mergeCell ref="I161:I163"/>
    <mergeCell ref="J265:J268"/>
    <mergeCell ref="I259:I261"/>
    <mergeCell ref="I170:I178"/>
    <mergeCell ref="J236:J239"/>
    <mergeCell ref="J229:J233"/>
    <mergeCell ref="G340:G343"/>
    <mergeCell ref="G298:I298"/>
    <mergeCell ref="G311:G314"/>
    <mergeCell ref="H311:H314"/>
    <mergeCell ref="G333:G339"/>
    <mergeCell ref="H259:H261"/>
    <mergeCell ref="H190:H193"/>
    <mergeCell ref="I190:I193"/>
    <mergeCell ref="I236:I239"/>
    <mergeCell ref="I229:I233"/>
    <mergeCell ref="I301:I307"/>
    <mergeCell ref="J246:J258"/>
    <mergeCell ref="H246:H258"/>
    <mergeCell ref="I246:I258"/>
    <mergeCell ref="J259:J261"/>
    <mergeCell ref="I340:I343"/>
    <mergeCell ref="G327:G331"/>
    <mergeCell ref="H327:H331"/>
    <mergeCell ref="I265:I268"/>
    <mergeCell ref="H340:H343"/>
    <mergeCell ref="G297:I297"/>
    <mergeCell ref="G321:G326"/>
    <mergeCell ref="I321:I326"/>
    <mergeCell ref="I311:I314"/>
    <mergeCell ref="J311:J314"/>
    <mergeCell ref="J301:J307"/>
    <mergeCell ref="G199:G206"/>
    <mergeCell ref="I199:I206"/>
    <mergeCell ref="H199:H206"/>
    <mergeCell ref="G265:G268"/>
    <mergeCell ref="G246:G258"/>
    <mergeCell ref="I179:I184"/>
    <mergeCell ref="J199:J206"/>
    <mergeCell ref="J190:J193"/>
    <mergeCell ref="J185:J189"/>
    <mergeCell ref="I185:I189"/>
    <mergeCell ref="J179:J184"/>
    <mergeCell ref="G161:G163"/>
    <mergeCell ref="G185:G189"/>
    <mergeCell ref="H161:H163"/>
    <mergeCell ref="H179:H184"/>
    <mergeCell ref="H185:H189"/>
    <mergeCell ref="G179:G184"/>
    <mergeCell ref="G170:G178"/>
    <mergeCell ref="H170:H178"/>
    <mergeCell ref="G126:G127"/>
    <mergeCell ref="H126:H127"/>
    <mergeCell ref="E78:F78"/>
    <mergeCell ref="G78:I78"/>
    <mergeCell ref="I126:I127"/>
    <mergeCell ref="G111:G117"/>
    <mergeCell ref="H111:H117"/>
    <mergeCell ref="I111:I117"/>
    <mergeCell ref="I94:I97"/>
    <mergeCell ref="G94:G97"/>
    <mergeCell ref="G60:G70"/>
    <mergeCell ref="H60:H70"/>
    <mergeCell ref="I60:I70"/>
    <mergeCell ref="J60:J70"/>
    <mergeCell ref="G50:G54"/>
    <mergeCell ref="H50:H54"/>
    <mergeCell ref="I50:I54"/>
    <mergeCell ref="J50:J54"/>
    <mergeCell ref="O38:O42"/>
    <mergeCell ref="L50:L54"/>
    <mergeCell ref="M50:M54"/>
    <mergeCell ref="N50:N54"/>
    <mergeCell ref="K60:K70"/>
    <mergeCell ref="L31:L36"/>
    <mergeCell ref="M60:M70"/>
    <mergeCell ref="L60:L70"/>
    <mergeCell ref="N60:N70"/>
    <mergeCell ref="O60:O70"/>
    <mergeCell ref="M38:M42"/>
    <mergeCell ref="K31:K36"/>
    <mergeCell ref="K3:K4"/>
    <mergeCell ref="L3:L4"/>
    <mergeCell ref="M3:M4"/>
    <mergeCell ref="M23:M30"/>
    <mergeCell ref="M31:M36"/>
    <mergeCell ref="L38:L42"/>
    <mergeCell ref="K2:M2"/>
    <mergeCell ref="N31:N36"/>
    <mergeCell ref="O31:O36"/>
    <mergeCell ref="O23:O30"/>
    <mergeCell ref="M6:M10"/>
    <mergeCell ref="N6:N10"/>
    <mergeCell ref="N14:N16"/>
    <mergeCell ref="N2:O2"/>
    <mergeCell ref="N3:O3"/>
    <mergeCell ref="L23:L30"/>
    <mergeCell ref="O6:O10"/>
    <mergeCell ref="K6:K10"/>
    <mergeCell ref="L6:L10"/>
    <mergeCell ref="J23:J30"/>
    <mergeCell ref="O14:O16"/>
    <mergeCell ref="M14:M16"/>
    <mergeCell ref="L14:L16"/>
    <mergeCell ref="J14:J16"/>
    <mergeCell ref="N23:N30"/>
    <mergeCell ref="G38:G42"/>
    <mergeCell ref="H38:H42"/>
    <mergeCell ref="I38:I42"/>
    <mergeCell ref="J38:J42"/>
    <mergeCell ref="K23:K30"/>
    <mergeCell ref="G14:G16"/>
    <mergeCell ref="K38:K42"/>
    <mergeCell ref="K14:K16"/>
    <mergeCell ref="G31:G36"/>
    <mergeCell ref="J31:J36"/>
    <mergeCell ref="H23:H30"/>
    <mergeCell ref="I23:I30"/>
    <mergeCell ref="H31:H36"/>
    <mergeCell ref="I31:I36"/>
    <mergeCell ref="A5:B5"/>
    <mergeCell ref="J6:J10"/>
    <mergeCell ref="G11:G12"/>
    <mergeCell ref="G23:G30"/>
    <mergeCell ref="H14:H16"/>
    <mergeCell ref="I14:I16"/>
    <mergeCell ref="G3:I3"/>
    <mergeCell ref="G6:G10"/>
    <mergeCell ref="H6:H10"/>
    <mergeCell ref="I6:I10"/>
    <mergeCell ref="E2:F2"/>
    <mergeCell ref="G2:I2"/>
    <mergeCell ref="G79:I79"/>
    <mergeCell ref="C306:C307"/>
    <mergeCell ref="H301:H307"/>
    <mergeCell ref="G301:G307"/>
    <mergeCell ref="E225:F225"/>
    <mergeCell ref="G225:I225"/>
    <mergeCell ref="H236:H239"/>
    <mergeCell ref="E297:F297"/>
    <mergeCell ref="H265:H268"/>
    <mergeCell ref="G259:G261"/>
    <mergeCell ref="G190:G193"/>
    <mergeCell ref="L155:L158"/>
    <mergeCell ref="K265:K268"/>
    <mergeCell ref="G226:I226"/>
    <mergeCell ref="H229:H233"/>
    <mergeCell ref="G236:G239"/>
    <mergeCell ref="K226:K227"/>
    <mergeCell ref="L226:L227"/>
    <mergeCell ref="G229:G233"/>
    <mergeCell ref="K185:K189"/>
    <mergeCell ref="J170:J178"/>
    <mergeCell ref="J161:J163"/>
    <mergeCell ref="O190:O193"/>
    <mergeCell ref="N126:N127"/>
    <mergeCell ref="O126:O127"/>
    <mergeCell ref="N179:N184"/>
    <mergeCell ref="K161:K163"/>
    <mergeCell ref="L179:L184"/>
    <mergeCell ref="M170:M178"/>
    <mergeCell ref="M161:M163"/>
    <mergeCell ref="K94:K97"/>
    <mergeCell ref="L94:L97"/>
    <mergeCell ref="M94:M97"/>
    <mergeCell ref="N111:N117"/>
    <mergeCell ref="M265:M268"/>
    <mergeCell ref="N311:N314"/>
    <mergeCell ref="L199:L206"/>
    <mergeCell ref="N225:O225"/>
    <mergeCell ref="O234:O235"/>
    <mergeCell ref="M226:M227"/>
    <mergeCell ref="O118:O121"/>
    <mergeCell ref="M418:M421"/>
    <mergeCell ref="K422:K424"/>
    <mergeCell ref="L327:L331"/>
    <mergeCell ref="M327:M331"/>
    <mergeCell ref="L311:L314"/>
    <mergeCell ref="N118:N121"/>
    <mergeCell ref="N234:N235"/>
    <mergeCell ref="M234:M235"/>
    <mergeCell ref="K225:M225"/>
    <mergeCell ref="K321:K326"/>
    <mergeCell ref="O111:O117"/>
    <mergeCell ref="O179:O184"/>
    <mergeCell ref="N185:N189"/>
    <mergeCell ref="N151:O151"/>
    <mergeCell ref="N170:N178"/>
    <mergeCell ref="O170:O178"/>
    <mergeCell ref="O185:O189"/>
    <mergeCell ref="N155:N158"/>
    <mergeCell ref="M159:M160"/>
    <mergeCell ref="M311:M314"/>
    <mergeCell ref="I344:I348"/>
    <mergeCell ref="H321:H326"/>
    <mergeCell ref="K355:K359"/>
    <mergeCell ref="K344:K348"/>
    <mergeCell ref="I327:I331"/>
    <mergeCell ref="H333:H339"/>
    <mergeCell ref="H355:H359"/>
    <mergeCell ref="I355:I359"/>
    <mergeCell ref="K340:K343"/>
    <mergeCell ref="E374:F374"/>
    <mergeCell ref="G374:I374"/>
    <mergeCell ref="M344:M348"/>
    <mergeCell ref="G355:G359"/>
    <mergeCell ref="M355:M359"/>
    <mergeCell ref="J344:J348"/>
    <mergeCell ref="G344:G348"/>
    <mergeCell ref="H344:H348"/>
    <mergeCell ref="J355:J359"/>
    <mergeCell ref="L321:L326"/>
    <mergeCell ref="M321:M326"/>
    <mergeCell ref="M333:M339"/>
    <mergeCell ref="N333:N339"/>
    <mergeCell ref="L333:L339"/>
    <mergeCell ref="O321:O326"/>
    <mergeCell ref="M340:M343"/>
    <mergeCell ref="O407:O417"/>
    <mergeCell ref="N407:N417"/>
    <mergeCell ref="N389:N392"/>
    <mergeCell ref="O389:O392"/>
    <mergeCell ref="N386:N387"/>
    <mergeCell ref="O386:O387"/>
    <mergeCell ref="O399:O405"/>
    <mergeCell ref="N399:N405"/>
    <mergeCell ref="M378:M381"/>
    <mergeCell ref="O378:O381"/>
    <mergeCell ref="J378:J381"/>
    <mergeCell ref="I389:I392"/>
    <mergeCell ref="J382:J383"/>
    <mergeCell ref="G399:G405"/>
    <mergeCell ref="M382:M383"/>
    <mergeCell ref="G378:G381"/>
    <mergeCell ref="K382:K383"/>
    <mergeCell ref="G382:G383"/>
    <mergeCell ref="G389:G392"/>
    <mergeCell ref="G490:G493"/>
    <mergeCell ref="H490:H493"/>
    <mergeCell ref="M399:M405"/>
    <mergeCell ref="L382:L383"/>
    <mergeCell ref="L399:L405"/>
    <mergeCell ref="F394:Q394"/>
    <mergeCell ref="E446:F446"/>
    <mergeCell ref="G446:I446"/>
    <mergeCell ref="K446:M446"/>
    <mergeCell ref="J430:J436"/>
    <mergeCell ref="I526:I530"/>
    <mergeCell ref="I533:I536"/>
    <mergeCell ref="I543:I549"/>
    <mergeCell ref="G499:G502"/>
    <mergeCell ref="H499:H502"/>
    <mergeCell ref="J499:J502"/>
    <mergeCell ref="I499:I502"/>
    <mergeCell ref="J526:J530"/>
    <mergeCell ref="O570:O573"/>
    <mergeCell ref="N570:N573"/>
    <mergeCell ref="N555:N559"/>
    <mergeCell ref="E522:F522"/>
    <mergeCell ref="G522:I522"/>
    <mergeCell ref="K522:M522"/>
    <mergeCell ref="N522:O522"/>
    <mergeCell ref="N543:N549"/>
    <mergeCell ref="O543:O549"/>
    <mergeCell ref="M543:M549"/>
    <mergeCell ref="G579:G583"/>
    <mergeCell ref="H579:H583"/>
    <mergeCell ref="H570:H573"/>
    <mergeCell ref="K543:K549"/>
    <mergeCell ref="O533:O536"/>
    <mergeCell ref="N550:N554"/>
    <mergeCell ref="N533:N536"/>
    <mergeCell ref="M579:M583"/>
    <mergeCell ref="N579:N583"/>
    <mergeCell ref="O579:O583"/>
    <mergeCell ref="J550:J554"/>
    <mergeCell ref="K579:K583"/>
    <mergeCell ref="K596:K597"/>
    <mergeCell ref="K555:K559"/>
    <mergeCell ref="E595:F595"/>
    <mergeCell ref="G595:I595"/>
    <mergeCell ref="J579:J583"/>
    <mergeCell ref="I555:I559"/>
    <mergeCell ref="H555:H559"/>
    <mergeCell ref="G570:G573"/>
    <mergeCell ref="L713:L714"/>
    <mergeCell ref="G694:G703"/>
    <mergeCell ref="G631:G636"/>
    <mergeCell ref="G609:G612"/>
    <mergeCell ref="G619:G624"/>
    <mergeCell ref="J533:J536"/>
    <mergeCell ref="K533:K536"/>
    <mergeCell ref="J555:J559"/>
    <mergeCell ref="J570:J573"/>
    <mergeCell ref="J543:J549"/>
    <mergeCell ref="M713:M714"/>
    <mergeCell ref="K609:K612"/>
    <mergeCell ref="L609:L612"/>
    <mergeCell ref="M609:M612"/>
    <mergeCell ref="K678:K681"/>
    <mergeCell ref="G543:G549"/>
    <mergeCell ref="K595:M595"/>
    <mergeCell ref="I550:I554"/>
    <mergeCell ref="H543:H549"/>
    <mergeCell ref="L579:L583"/>
    <mergeCell ref="E729:F729"/>
    <mergeCell ref="G729:H729"/>
    <mergeCell ref="I729:J729"/>
    <mergeCell ref="E728:F728"/>
    <mergeCell ref="G728:H728"/>
    <mergeCell ref="K599:K605"/>
    <mergeCell ref="J599:J605"/>
    <mergeCell ref="H599:H605"/>
    <mergeCell ref="H609:H612"/>
    <mergeCell ref="G713:G714"/>
    <mergeCell ref="G481:G489"/>
    <mergeCell ref="E726:F726"/>
    <mergeCell ref="G726:H726"/>
    <mergeCell ref="I726:J726"/>
    <mergeCell ref="C724:J724"/>
    <mergeCell ref="G504:G506"/>
    <mergeCell ref="H533:H536"/>
    <mergeCell ref="G526:G530"/>
    <mergeCell ref="G599:G605"/>
    <mergeCell ref="G596:I596"/>
    <mergeCell ref="H526:H530"/>
    <mergeCell ref="G555:G559"/>
    <mergeCell ref="G550:G554"/>
    <mergeCell ref="G466:G473"/>
    <mergeCell ref="H466:H473"/>
    <mergeCell ref="H481:H489"/>
    <mergeCell ref="G523:I523"/>
    <mergeCell ref="G533:G536"/>
    <mergeCell ref="H504:H506"/>
    <mergeCell ref="H474:H478"/>
    <mergeCell ref="I673:I675"/>
    <mergeCell ref="G647:G649"/>
    <mergeCell ref="H647:H649"/>
    <mergeCell ref="I609:I612"/>
    <mergeCell ref="H673:H675"/>
    <mergeCell ref="H550:H554"/>
    <mergeCell ref="I570:I573"/>
    <mergeCell ref="I599:I605"/>
    <mergeCell ref="G640:G646"/>
    <mergeCell ref="I579:I583"/>
    <mergeCell ref="G739:H740"/>
    <mergeCell ref="I731:J731"/>
    <mergeCell ref="I728:J728"/>
    <mergeCell ref="I725:J725"/>
    <mergeCell ref="I734:J734"/>
    <mergeCell ref="G735:H735"/>
    <mergeCell ref="G734:H734"/>
    <mergeCell ref="I730:J730"/>
    <mergeCell ref="G727:H727"/>
    <mergeCell ref="I727:J727"/>
    <mergeCell ref="E725:F725"/>
    <mergeCell ref="E727:F727"/>
    <mergeCell ref="E732:F732"/>
    <mergeCell ref="I732:J732"/>
    <mergeCell ref="G732:H732"/>
    <mergeCell ref="G725:H725"/>
    <mergeCell ref="E730:F730"/>
    <mergeCell ref="G730:H730"/>
    <mergeCell ref="E731:F731"/>
    <mergeCell ref="G731:H731"/>
    <mergeCell ref="H742:H747"/>
    <mergeCell ref="J742:J747"/>
    <mergeCell ref="E735:F735"/>
    <mergeCell ref="I735:J735"/>
    <mergeCell ref="I739:J740"/>
    <mergeCell ref="D736:D738"/>
    <mergeCell ref="E736:F738"/>
    <mergeCell ref="G736:H738"/>
    <mergeCell ref="D739:D740"/>
    <mergeCell ref="E739:F740"/>
    <mergeCell ref="E734:F734"/>
    <mergeCell ref="E733:F733"/>
    <mergeCell ref="G733:H733"/>
    <mergeCell ref="I733:J733"/>
    <mergeCell ref="N742:N747"/>
    <mergeCell ref="O742:O747"/>
    <mergeCell ref="K742:K747"/>
    <mergeCell ref="L742:L747"/>
    <mergeCell ref="G742:G747"/>
    <mergeCell ref="I736:J738"/>
    <mergeCell ref="M742:M747"/>
    <mergeCell ref="I742:I747"/>
    <mergeCell ref="K748:K751"/>
    <mergeCell ref="L748:L751"/>
    <mergeCell ref="M748:M751"/>
    <mergeCell ref="N748:N751"/>
    <mergeCell ref="O748:O751"/>
    <mergeCell ref="G752:G758"/>
    <mergeCell ref="H752:H758"/>
    <mergeCell ref="I752:I758"/>
    <mergeCell ref="J752:J758"/>
    <mergeCell ref="K752:K758"/>
    <mergeCell ref="G748:G751"/>
    <mergeCell ref="H748:H751"/>
    <mergeCell ref="I748:I751"/>
    <mergeCell ref="J748:J751"/>
    <mergeCell ref="G759:G761"/>
    <mergeCell ref="H759:H761"/>
    <mergeCell ref="I759:I761"/>
    <mergeCell ref="J759:J761"/>
    <mergeCell ref="O759:O761"/>
    <mergeCell ref="G762:G764"/>
    <mergeCell ref="H762:H764"/>
    <mergeCell ref="I762:I764"/>
    <mergeCell ref="J762:J764"/>
    <mergeCell ref="K762:K764"/>
    <mergeCell ref="K759:K761"/>
    <mergeCell ref="L759:L761"/>
    <mergeCell ref="M759:M761"/>
    <mergeCell ref="N759:N761"/>
    <mergeCell ref="G104:G109"/>
    <mergeCell ref="H104:H109"/>
    <mergeCell ref="I104:I109"/>
    <mergeCell ref="J104:J109"/>
    <mergeCell ref="G118:G121"/>
    <mergeCell ref="H118:H121"/>
    <mergeCell ref="N418:N421"/>
    <mergeCell ref="O355:O359"/>
    <mergeCell ref="L762:L764"/>
    <mergeCell ref="M762:M764"/>
    <mergeCell ref="N762:N764"/>
    <mergeCell ref="O762:O764"/>
    <mergeCell ref="L752:L758"/>
    <mergeCell ref="M752:M758"/>
    <mergeCell ref="N752:N758"/>
    <mergeCell ref="O752:O758"/>
    <mergeCell ref="O418:O421"/>
    <mergeCell ref="O344:O348"/>
    <mergeCell ref="I118:I121"/>
    <mergeCell ref="J118:J121"/>
    <mergeCell ref="K418:K421"/>
    <mergeCell ref="L418:L421"/>
    <mergeCell ref="N265:N268"/>
    <mergeCell ref="O265:O268"/>
    <mergeCell ref="N301:N307"/>
    <mergeCell ref="K297:M297"/>
  </mergeCells>
  <printOptions/>
  <pageMargins left="0.1968503937007874" right="0.1968503937007874" top="0.31496062992125984" bottom="0.35433070866141736" header="0.1968503937007874" footer="0.1968503937007874"/>
  <pageSetup horizontalDpi="180" verticalDpi="180" orientation="landscape" paperSize="9" r:id="rId1"/>
  <ignoredErrors>
    <ignoredError sqref="G361 G450 G456 H640 G709" numberStoredAsText="1"/>
    <ignoredError sqref="I7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2018-12-04T10:26:57Z</cp:lastPrinted>
  <dcterms:created xsi:type="dcterms:W3CDTF">2006-09-28T05:33:49Z</dcterms:created>
  <dcterms:modified xsi:type="dcterms:W3CDTF">2020-01-28T07:55:57Z</dcterms:modified>
  <cp:category/>
  <cp:version/>
  <cp:contentType/>
  <cp:contentStatus/>
</cp:coreProperties>
</file>